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115" windowHeight="5130" activeTab="1"/>
  </bookViews>
  <sheets>
    <sheet name="Bilan 2009A" sheetId="1" r:id="rId1"/>
    <sheet name="kcal_2009A" sheetId="2" r:id="rId2"/>
    <sheet name="Comparizon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'Bilan 2009A'!$A$1:$AF$113</definedName>
    <definedName name="_xlnm.Print_Area" localSheetId="2">'Comparizon'!$A$1:$K$59</definedName>
    <definedName name="_xlnm.Print_Titles" localSheetId="0">'Bilan 2009A'!$A:$A</definedName>
    <definedName name="_xlnm.Print_Titles" localSheetId="2">'Comparizon'!$1:$1</definedName>
    <definedName name="_xlnm.Print_Titles" localSheetId="1">'kcal_2009A'!$A:$A</definedName>
  </definedNames>
  <calcPr fullCalcOnLoad="1"/>
</workbook>
</file>

<file path=xl/sharedStrings.xml><?xml version="1.0" encoding="utf-8"?>
<sst xmlns="http://schemas.openxmlformats.org/spreadsheetml/2006/main" count="445" uniqueCount="113">
  <si>
    <t>Distribution of cultivated area (%)</t>
  </si>
  <si>
    <t>Crop</t>
  </si>
  <si>
    <t>Rwanda</t>
  </si>
  <si>
    <t>Huye</t>
  </si>
  <si>
    <t>Gisagara</t>
  </si>
  <si>
    <t>Nyamagabe</t>
  </si>
  <si>
    <t>Nyaruguru</t>
  </si>
  <si>
    <t>Ruhango</t>
  </si>
  <si>
    <t>Nyanza</t>
  </si>
  <si>
    <t>Kamonyi</t>
  </si>
  <si>
    <t>Muhanga</t>
  </si>
  <si>
    <t>Rusizi</t>
  </si>
  <si>
    <t>Nyamasheke</t>
  </si>
  <si>
    <t>Rutsiro</t>
  </si>
  <si>
    <t>Karongi</t>
  </si>
  <si>
    <t>Ngororero</t>
  </si>
  <si>
    <t>Nyabihu</t>
  </si>
  <si>
    <t>Rubavu</t>
  </si>
  <si>
    <t>Gakenke</t>
  </si>
  <si>
    <t>Musanze</t>
  </si>
  <si>
    <t>Gicumbi</t>
  </si>
  <si>
    <t>Burera</t>
  </si>
  <si>
    <t>Rulindo</t>
  </si>
  <si>
    <t>Bugesera</t>
  </si>
  <si>
    <t>Rwamagana</t>
  </si>
  <si>
    <t>Kayonza</t>
  </si>
  <si>
    <t>Ngoma</t>
  </si>
  <si>
    <t>Kirehe</t>
  </si>
  <si>
    <t>Gatsibo</t>
  </si>
  <si>
    <t>Nyagatare</t>
  </si>
  <si>
    <t>Nyarugenge</t>
  </si>
  <si>
    <t>Kicukiro</t>
  </si>
  <si>
    <t>Gasabo</t>
  </si>
  <si>
    <t>Sorghum</t>
  </si>
  <si>
    <t>Maize</t>
  </si>
  <si>
    <t>Wheat</t>
  </si>
  <si>
    <t>Rice</t>
  </si>
  <si>
    <t>Beans</t>
  </si>
  <si>
    <t>Peas</t>
  </si>
  <si>
    <t>Groundnuts</t>
  </si>
  <si>
    <t>Soya</t>
  </si>
  <si>
    <t>Banana</t>
  </si>
  <si>
    <t>Irish Potato</t>
  </si>
  <si>
    <t>Sweet Potato</t>
  </si>
  <si>
    <t>Yam &amp; Taro</t>
  </si>
  <si>
    <t>Cassava</t>
  </si>
  <si>
    <t>Vegetables</t>
  </si>
  <si>
    <t>Fruits</t>
  </si>
  <si>
    <t>Total</t>
  </si>
  <si>
    <t>Cultivated area per District (Ha)</t>
  </si>
  <si>
    <t>Total Cultivated area</t>
  </si>
  <si>
    <t>Yield per District (kg/ha)</t>
  </si>
  <si>
    <t>Production per District (MT)</t>
  </si>
  <si>
    <t>Population</t>
  </si>
  <si>
    <t>Population on March 31, 2007</t>
  </si>
  <si>
    <t>* Source: Cartographie MINAGRI</t>
  </si>
  <si>
    <t>Kcal (1 000 000 000)</t>
  </si>
  <si>
    <t xml:space="preserve">                                                          </t>
  </si>
  <si>
    <t>1.AVAILABILITY = 2+3</t>
  </si>
  <si>
    <t xml:space="preserve">2. Stock                 </t>
  </si>
  <si>
    <t xml:space="preserve">3. Production                     </t>
  </si>
  <si>
    <t xml:space="preserve"> </t>
  </si>
  <si>
    <t>Lipids (1 000 T.)</t>
  </si>
  <si>
    <t>Protéins (1 000 T.)</t>
  </si>
  <si>
    <t>Kigali City</t>
  </si>
  <si>
    <t>Eastern Province</t>
  </si>
  <si>
    <t>Northern Province</t>
  </si>
  <si>
    <t>Western Province</t>
  </si>
  <si>
    <t>Southern Province</t>
  </si>
  <si>
    <t>Production in Kcal, protéins and lipids</t>
  </si>
  <si>
    <t xml:space="preserve">Kcal from animals (1 000 000 000) </t>
  </si>
  <si>
    <t>Protéins from animals (1 000 T.)</t>
  </si>
  <si>
    <t>Lipids from animals(1 000 T.)</t>
  </si>
  <si>
    <t>Protéin (g/capital/day)</t>
  </si>
  <si>
    <t>Energie (Kcal/Capital/day)</t>
  </si>
  <si>
    <t>Lipids (g/capita/day)</t>
  </si>
  <si>
    <t>N.B. : Adult humans require 2100 kcal/capital/day, 59 g of protéins and 40 g of lipids (source ENA/MINAGRI)</t>
  </si>
  <si>
    <t>Weight</t>
  </si>
  <si>
    <t>Eastern Provincet</t>
  </si>
  <si>
    <t>Production in 1000 Kcal</t>
  </si>
  <si>
    <t>Proportion of energy compared to demand</t>
  </si>
  <si>
    <t>Production in lipids (Kg)</t>
  </si>
  <si>
    <t>Weight g/kg</t>
  </si>
  <si>
    <t>Weight G/Kg</t>
  </si>
  <si>
    <t>Average</t>
  </si>
  <si>
    <t>Culture</t>
  </si>
  <si>
    <t>Superficie</t>
  </si>
  <si>
    <t>Variation</t>
  </si>
  <si>
    <t>Cereals</t>
  </si>
  <si>
    <t>Pulses</t>
  </si>
  <si>
    <t>Roots &amp; Tubers</t>
  </si>
  <si>
    <t>Bananas</t>
  </si>
  <si>
    <t>Fruits &amp; Vegetables</t>
  </si>
  <si>
    <t>2008A</t>
  </si>
  <si>
    <t>RWANDA FOOD BALANCE (1000 MT) FOR 6 MONTHS FROM JANUARY TO JUN 2008</t>
  </si>
  <si>
    <t>Production in proteins (T)</t>
  </si>
  <si>
    <t>Production in Kcal, Proteins and Lipids by district</t>
  </si>
  <si>
    <t>Production in MT</t>
  </si>
  <si>
    <t>TOTAL</t>
  </si>
  <si>
    <t>4. Losses (-20%)</t>
  </si>
  <si>
    <t>6. Consumption</t>
  </si>
  <si>
    <t>9. Food aid</t>
  </si>
  <si>
    <t xml:space="preserve">10.Total = 7+8+9           </t>
  </si>
  <si>
    <t>5.NEEDS = 6</t>
  </si>
  <si>
    <t>Population on March 31, 2009 (Estim)</t>
  </si>
  <si>
    <t>7. Balance/Deficit =1-5</t>
  </si>
  <si>
    <t>09A/08A</t>
  </si>
  <si>
    <t>2007 A</t>
  </si>
  <si>
    <t>2009A</t>
  </si>
  <si>
    <t>09A/07A</t>
  </si>
  <si>
    <t>Production (MT)</t>
  </si>
  <si>
    <t>Comparing 2009A to 2008A and 2007A</t>
  </si>
  <si>
    <t>8. Imports (estimated)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</si>
</sst>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0%"/>
    <numFmt numFmtId="169" formatCode="#,##0.0"/>
    <numFmt numFmtId="170" formatCode="0.0%"/>
    <numFmt numFmtId="171" formatCode="#,##0.0000"/>
    <numFmt numFmtId="172" formatCode="_-* #,##0_-;\-* #,##0_-;_-* &quot;-&quot;??_-;_-@_-"/>
  </numFmts>
  <fonts count="7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u val="single"/>
      <sz val="8"/>
      <name val="Century Gothic"/>
      <family val="2"/>
    </font>
    <font>
      <b/>
      <sz val="9"/>
      <name val="Franklin Gothic Heavy"/>
      <family val="2"/>
    </font>
    <font>
      <b/>
      <u val="single"/>
      <sz val="9"/>
      <name val="Franklin Gothic Heavy"/>
      <family val="2"/>
    </font>
    <font>
      <sz val="10"/>
      <name val="Franklin Gothic Heavy"/>
      <family val="2"/>
    </font>
    <font>
      <sz val="9"/>
      <name val="Franklin Gothic Heavy"/>
      <family val="2"/>
    </font>
    <font>
      <b/>
      <sz val="9"/>
      <color indexed="10"/>
      <name val="Franklin Gothic Heavy"/>
      <family val="2"/>
    </font>
    <font>
      <sz val="9"/>
      <color indexed="10"/>
      <name val="Franklin Gothic Heavy"/>
      <family val="2"/>
    </font>
    <font>
      <sz val="10"/>
      <color indexed="10"/>
      <name val="Franklin Gothic Heavy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color indexed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Tw Cen MT"/>
      <family val="2"/>
    </font>
    <font>
      <sz val="10"/>
      <name val="Tw Cen MT"/>
      <family val="2"/>
    </font>
    <font>
      <sz val="9"/>
      <name val="Tw Cen MT"/>
      <family val="2"/>
    </font>
    <font>
      <sz val="10"/>
      <color indexed="45"/>
      <name val="Tw Cen MT"/>
      <family val="2"/>
    </font>
    <font>
      <sz val="10"/>
      <color indexed="9"/>
      <name val="Tw Cen MT"/>
      <family val="2"/>
    </font>
    <font>
      <b/>
      <sz val="14"/>
      <name val="Century Gothic"/>
      <family val="2"/>
    </font>
    <font>
      <b/>
      <sz val="9"/>
      <name val="Tw Cen MT"/>
      <family val="2"/>
    </font>
    <font>
      <b/>
      <sz val="14"/>
      <name val="Tw Cen MT"/>
      <family val="2"/>
    </font>
    <font>
      <sz val="16"/>
      <name val="Tw Cen MT"/>
      <family val="2"/>
    </font>
    <font>
      <sz val="12"/>
      <color indexed="12"/>
      <name val="Arial Narrow"/>
      <family val="2"/>
    </font>
    <font>
      <b/>
      <sz val="12"/>
      <color indexed="12"/>
      <name val="Arial Narrow"/>
      <family val="2"/>
    </font>
    <font>
      <sz val="9.5"/>
      <color indexed="8"/>
      <name val="Tw Cen MT"/>
      <family val="0"/>
    </font>
    <font>
      <sz val="8.7"/>
      <color indexed="8"/>
      <name val="Tw Cen MT"/>
      <family val="0"/>
    </font>
    <font>
      <sz val="9"/>
      <color indexed="8"/>
      <name val="Tw Cen MT"/>
      <family val="0"/>
    </font>
    <font>
      <sz val="8.25"/>
      <color indexed="8"/>
      <name val="Tw Cen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Tw Cen MT"/>
      <family val="0"/>
    </font>
    <font>
      <b/>
      <sz val="12"/>
      <color indexed="8"/>
      <name val="Tw Cen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9" fontId="4" fillId="0" borderId="11" xfId="0" applyNumberFormat="1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right" vertical="center"/>
    </xf>
    <xf numFmtId="9" fontId="5" fillId="0" borderId="12" xfId="0" applyNumberFormat="1" applyFont="1" applyFill="1" applyBorder="1" applyAlignment="1">
      <alignment horizontal="right" vertical="center"/>
    </xf>
    <xf numFmtId="9" fontId="5" fillId="0" borderId="11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vertical="center"/>
    </xf>
    <xf numFmtId="2" fontId="5" fillId="33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0" fillId="0" borderId="0" xfId="0" applyBorder="1" applyAlignment="1">
      <alignment/>
    </xf>
    <xf numFmtId="168" fontId="7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 quotePrefix="1">
      <alignment vertical="center"/>
    </xf>
    <xf numFmtId="168" fontId="8" fillId="0" borderId="0" xfId="0" applyNumberFormat="1" applyFont="1" applyFill="1" applyBorder="1" applyAlignment="1" quotePrefix="1">
      <alignment horizontal="left" vertical="center"/>
    </xf>
    <xf numFmtId="0" fontId="9" fillId="0" borderId="0" xfId="0" applyFont="1" applyFill="1" applyAlignment="1">
      <alignment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/>
    </xf>
    <xf numFmtId="9" fontId="10" fillId="0" borderId="0" xfId="59" applyFont="1" applyFill="1" applyBorder="1" applyAlignment="1">
      <alignment vertical="center"/>
    </xf>
    <xf numFmtId="9" fontId="10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9" fontId="10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10" fillId="0" borderId="0" xfId="59" applyNumberFormat="1" applyFont="1" applyFill="1" applyBorder="1" applyAlignment="1">
      <alignment vertical="center"/>
    </xf>
    <xf numFmtId="9" fontId="15" fillId="0" borderId="10" xfId="0" applyNumberFormat="1" applyFont="1" applyFill="1" applyBorder="1" applyAlignment="1">
      <alignment horizontal="right" vertical="center"/>
    </xf>
    <xf numFmtId="9" fontId="15" fillId="0" borderId="10" xfId="59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68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horizontal="left" vertical="center"/>
    </xf>
    <xf numFmtId="168" fontId="17" fillId="0" borderId="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 applyProtection="1">
      <alignment horizontal="right" vertical="center"/>
      <protection locked="0"/>
    </xf>
    <xf numFmtId="168" fontId="20" fillId="0" borderId="10" xfId="0" applyNumberFormat="1" applyFont="1" applyFill="1" applyBorder="1" applyAlignment="1">
      <alignment horizontal="right" vertical="center"/>
    </xf>
    <xf numFmtId="168" fontId="20" fillId="0" borderId="13" xfId="0" applyNumberFormat="1" applyFont="1" applyFill="1" applyBorder="1" applyAlignment="1">
      <alignment horizontal="right" vertical="center"/>
    </xf>
    <xf numFmtId="168" fontId="20" fillId="0" borderId="0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9" fontId="20" fillId="0" borderId="10" xfId="0" applyNumberFormat="1" applyFont="1" applyFill="1" applyBorder="1" applyAlignment="1">
      <alignment vertical="center"/>
    </xf>
    <xf numFmtId="3" fontId="20" fillId="0" borderId="16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168" fontId="20" fillId="0" borderId="0" xfId="0" applyNumberFormat="1" applyFont="1" applyFill="1" applyBorder="1" applyAlignment="1">
      <alignment horizontal="left" vertical="center"/>
    </xf>
    <xf numFmtId="9" fontId="20" fillId="0" borderId="10" xfId="59" applyFont="1" applyFill="1" applyBorder="1" applyAlignment="1">
      <alignment vertical="center"/>
    </xf>
    <xf numFmtId="9" fontId="19" fillId="0" borderId="0" xfId="59" applyFont="1" applyFill="1" applyBorder="1" applyAlignment="1">
      <alignment vertical="center"/>
    </xf>
    <xf numFmtId="9" fontId="20" fillId="0" borderId="0" xfId="59" applyFont="1" applyFill="1" applyBorder="1" applyAlignment="1">
      <alignment vertical="center"/>
    </xf>
    <xf numFmtId="168" fontId="20" fillId="0" borderId="17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9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9" fontId="23" fillId="0" borderId="10" xfId="59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72" fontId="22" fillId="0" borderId="0" xfId="42" applyNumberFormat="1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70" fontId="23" fillId="0" borderId="10" xfId="59" applyNumberFormat="1" applyFont="1" applyFill="1" applyBorder="1" applyAlignment="1">
      <alignment vertical="center"/>
    </xf>
    <xf numFmtId="170" fontId="22" fillId="0" borderId="10" xfId="59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9" fontId="21" fillId="0" borderId="16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9" fontId="27" fillId="0" borderId="10" xfId="59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9" fontId="19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right" vertical="center"/>
    </xf>
    <xf numFmtId="9" fontId="20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right" vertical="center"/>
    </xf>
    <xf numFmtId="9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168" fontId="19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/>
    </xf>
    <xf numFmtId="3" fontId="19" fillId="0" borderId="10" xfId="0" applyNumberFormat="1" applyFont="1" applyFill="1" applyBorder="1" applyAlignment="1">
      <alignment horizontal="left" vertical="center"/>
    </xf>
    <xf numFmtId="3" fontId="19" fillId="33" borderId="10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left" vertical="center"/>
    </xf>
    <xf numFmtId="3" fontId="20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vertical="center"/>
    </xf>
    <xf numFmtId="9" fontId="16" fillId="0" borderId="10" xfId="0" applyNumberFormat="1" applyFont="1" applyFill="1" applyBorder="1" applyAlignment="1">
      <alignment horizontal="right" vertical="center"/>
    </xf>
    <xf numFmtId="9" fontId="12" fillId="0" borderId="0" xfId="59" applyFont="1" applyFill="1" applyBorder="1" applyAlignment="1">
      <alignment horizontal="right" vertical="center"/>
    </xf>
    <xf numFmtId="3" fontId="21" fillId="0" borderId="16" xfId="0" applyNumberFormat="1" applyFont="1" applyFill="1" applyBorder="1" applyAlignment="1">
      <alignment vertical="center"/>
    </xf>
    <xf numFmtId="9" fontId="22" fillId="0" borderId="0" xfId="59" applyFont="1" applyFill="1" applyAlignment="1">
      <alignment vertical="center"/>
    </xf>
    <xf numFmtId="10" fontId="16" fillId="0" borderId="10" xfId="59" applyNumberFormat="1" applyFont="1" applyFill="1" applyBorder="1" applyAlignment="1">
      <alignment/>
    </xf>
    <xf numFmtId="10" fontId="15" fillId="0" borderId="0" xfId="59" applyNumberFormat="1" applyFont="1" applyFill="1" applyAlignment="1">
      <alignment/>
    </xf>
    <xf numFmtId="3" fontId="18" fillId="0" borderId="0" xfId="59" applyNumberFormat="1" applyFont="1" applyFill="1" applyBorder="1" applyAlignment="1">
      <alignment horizontal="right" vertical="center"/>
    </xf>
    <xf numFmtId="3" fontId="15" fillId="0" borderId="0" xfId="59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vertical="center"/>
    </xf>
    <xf numFmtId="9" fontId="16" fillId="0" borderId="10" xfId="59" applyFont="1" applyFill="1" applyBorder="1" applyAlignment="1">
      <alignment horizontal="center" vertical="center"/>
    </xf>
    <xf numFmtId="10" fontId="27" fillId="0" borderId="10" xfId="59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9" fontId="16" fillId="0" borderId="10" xfId="59" applyNumberFormat="1" applyFont="1" applyFill="1" applyBorder="1" applyAlignment="1">
      <alignment vertical="center"/>
    </xf>
    <xf numFmtId="171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right"/>
    </xf>
    <xf numFmtId="172" fontId="9" fillId="0" borderId="0" xfId="42" applyNumberFormat="1" applyFont="1" applyFill="1" applyAlignment="1">
      <alignment/>
    </xf>
    <xf numFmtId="9" fontId="9" fillId="0" borderId="0" xfId="0" applyNumberFormat="1" applyFont="1" applyFill="1" applyAlignment="1">
      <alignment/>
    </xf>
    <xf numFmtId="0" fontId="20" fillId="0" borderId="15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3" fontId="30" fillId="0" borderId="10" xfId="0" applyNumberFormat="1" applyFont="1" applyFill="1" applyBorder="1" applyAlignment="1">
      <alignment horizontal="right" vertical="center"/>
    </xf>
    <xf numFmtId="3" fontId="31" fillId="0" borderId="10" xfId="0" applyNumberFormat="1" applyFont="1" applyFill="1" applyBorder="1" applyAlignment="1">
      <alignment vertical="center"/>
    </xf>
    <xf numFmtId="9" fontId="16" fillId="0" borderId="10" xfId="0" applyNumberFormat="1" applyFont="1" applyFill="1" applyBorder="1" applyAlignment="1">
      <alignment horizontal="right" vertical="center"/>
    </xf>
    <xf numFmtId="168" fontId="15" fillId="0" borderId="13" xfId="0" applyNumberFormat="1" applyFont="1" applyFill="1" applyBorder="1" applyAlignment="1">
      <alignment horizontal="center" vertical="center"/>
    </xf>
    <xf numFmtId="168" fontId="15" fillId="0" borderId="17" xfId="0" applyNumberFormat="1" applyFont="1" applyFill="1" applyBorder="1" applyAlignment="1">
      <alignment horizontal="center" vertical="center"/>
    </xf>
    <xf numFmtId="168" fontId="15" fillId="0" borderId="14" xfId="0" applyNumberFormat="1" applyFont="1" applyFill="1" applyBorder="1" applyAlignment="1">
      <alignment horizontal="center" vertical="center"/>
    </xf>
    <xf numFmtId="168" fontId="1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68" fontId="16" fillId="34" borderId="0" xfId="0" applyNumberFormat="1" applyFont="1" applyFill="1" applyBorder="1" applyAlignment="1">
      <alignment horizontal="left" vertical="center"/>
    </xf>
    <xf numFmtId="168" fontId="8" fillId="34" borderId="0" xfId="0" applyNumberFormat="1" applyFont="1" applyFill="1" applyBorder="1" applyAlignment="1">
      <alignment horizontal="left" vertical="center"/>
    </xf>
    <xf numFmtId="9" fontId="15" fillId="34" borderId="10" xfId="0" applyNumberFormat="1" applyFont="1" applyFill="1" applyBorder="1" applyAlignment="1">
      <alignment horizontal="left" vertical="center"/>
    </xf>
    <xf numFmtId="9" fontId="15" fillId="34" borderId="10" xfId="0" applyNumberFormat="1" applyFont="1" applyFill="1" applyBorder="1" applyAlignment="1">
      <alignment/>
    </xf>
    <xf numFmtId="9" fontId="16" fillId="34" borderId="10" xfId="0" applyNumberFormat="1" applyFont="1" applyFill="1" applyBorder="1" applyAlignment="1">
      <alignment horizontal="left" vertical="center"/>
    </xf>
    <xf numFmtId="0" fontId="15" fillId="34" borderId="0" xfId="0" applyFont="1" applyFill="1" applyAlignment="1">
      <alignment/>
    </xf>
    <xf numFmtId="168" fontId="17" fillId="34" borderId="0" xfId="0" applyNumberFormat="1" applyFont="1" applyFill="1" applyBorder="1" applyAlignment="1">
      <alignment horizontal="left" vertical="center"/>
    </xf>
    <xf numFmtId="9" fontId="15" fillId="34" borderId="10" xfId="0" applyNumberFormat="1" applyFont="1" applyFill="1" applyBorder="1" applyAlignment="1">
      <alignment horizontal="left" vertical="center"/>
    </xf>
    <xf numFmtId="9" fontId="30" fillId="34" borderId="10" xfId="0" applyNumberFormat="1" applyFont="1" applyFill="1" applyBorder="1" applyAlignment="1">
      <alignment horizontal="left" vertical="center"/>
    </xf>
    <xf numFmtId="3" fontId="16" fillId="34" borderId="0" xfId="0" applyNumberFormat="1" applyFont="1" applyFill="1" applyBorder="1" applyAlignment="1">
      <alignment horizontal="right" vertical="center"/>
    </xf>
    <xf numFmtId="3" fontId="15" fillId="34" borderId="0" xfId="0" applyNumberFormat="1" applyFont="1" applyFill="1" applyBorder="1" applyAlignment="1">
      <alignment horizontal="left" vertical="center"/>
    </xf>
    <xf numFmtId="3" fontId="17" fillId="34" borderId="0" xfId="0" applyNumberFormat="1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15" fillId="34" borderId="10" xfId="0" applyFont="1" applyFill="1" applyBorder="1" applyAlignment="1">
      <alignment vertical="center"/>
    </xf>
    <xf numFmtId="3" fontId="15" fillId="34" borderId="10" xfId="0" applyNumberFormat="1" applyFont="1" applyFill="1" applyBorder="1" applyAlignment="1">
      <alignment horizontal="left" vertical="center"/>
    </xf>
    <xf numFmtId="3" fontId="10" fillId="34" borderId="0" xfId="0" applyNumberFormat="1" applyFont="1" applyFill="1" applyBorder="1" applyAlignment="1">
      <alignment horizontal="left" vertical="center"/>
    </xf>
    <xf numFmtId="168" fontId="10" fillId="34" borderId="0" xfId="0" applyNumberFormat="1" applyFont="1" applyFill="1" applyBorder="1" applyAlignment="1">
      <alignment horizontal="left" vertical="center"/>
    </xf>
    <xf numFmtId="1" fontId="10" fillId="34" borderId="0" xfId="0" applyNumberFormat="1" applyFont="1" applyFill="1" applyBorder="1" applyAlignment="1">
      <alignment horizontal="left" vertical="center"/>
    </xf>
    <xf numFmtId="168" fontId="19" fillId="34" borderId="10" xfId="0" applyNumberFormat="1" applyFont="1" applyFill="1" applyBorder="1" applyAlignment="1">
      <alignment horizontal="left" vertical="center"/>
    </xf>
    <xf numFmtId="3" fontId="20" fillId="34" borderId="10" xfId="0" applyNumberFormat="1" applyFont="1" applyFill="1" applyBorder="1" applyAlignment="1">
      <alignment vertical="center"/>
    </xf>
    <xf numFmtId="3" fontId="20" fillId="34" borderId="16" xfId="0" applyNumberFormat="1" applyFont="1" applyFill="1" applyBorder="1" applyAlignment="1">
      <alignment vertical="center"/>
    </xf>
    <xf numFmtId="3" fontId="19" fillId="34" borderId="10" xfId="0" applyNumberFormat="1" applyFont="1" applyFill="1" applyBorder="1" applyAlignment="1">
      <alignment vertical="center"/>
    </xf>
    <xf numFmtId="168" fontId="20" fillId="34" borderId="10" xfId="0" applyNumberFormat="1" applyFont="1" applyFill="1" applyBorder="1" applyAlignment="1">
      <alignment horizontal="left" vertical="center" wrapText="1"/>
    </xf>
    <xf numFmtId="168" fontId="7" fillId="34" borderId="0" xfId="0" applyNumberFormat="1" applyFont="1" applyFill="1" applyBorder="1" applyAlignment="1">
      <alignment vertical="center"/>
    </xf>
    <xf numFmtId="3" fontId="7" fillId="34" borderId="0" xfId="0" applyNumberFormat="1" applyFont="1" applyFill="1" applyBorder="1" applyAlignment="1">
      <alignment horizontal="left" vertical="center"/>
    </xf>
    <xf numFmtId="3" fontId="10" fillId="34" borderId="0" xfId="0" applyNumberFormat="1" applyFont="1" applyFill="1" applyBorder="1" applyAlignment="1">
      <alignment vertical="center"/>
    </xf>
    <xf numFmtId="3" fontId="11" fillId="34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Production (MT)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6125"/>
          <c:w val="0.97175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Comparizon!$G$4</c:f>
              <c:strCache>
                <c:ptCount val="1"/>
                <c:pt idx="0">
                  <c:v>2007 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Comparizon!$A$22:$A$26</c:f>
              <c:strCache/>
            </c:strRef>
          </c:cat>
          <c:val>
            <c:numRef>
              <c:f>Comparizon!$G$22:$G$26</c:f>
              <c:numCache/>
            </c:numRef>
          </c:val>
        </c:ser>
        <c:ser>
          <c:idx val="1"/>
          <c:order val="1"/>
          <c:tx>
            <c:strRef>
              <c:f>Comparizon!$H$4</c:f>
              <c:strCache>
                <c:ptCount val="1"/>
                <c:pt idx="0">
                  <c:v>2008A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Comparizon!$A$22:$A$26</c:f>
              <c:strCache/>
            </c:strRef>
          </c:cat>
          <c:val>
            <c:numRef>
              <c:f>Comparizon!$H$22:$H$26</c:f>
              <c:numCache/>
            </c:numRef>
          </c:val>
        </c:ser>
        <c:ser>
          <c:idx val="2"/>
          <c:order val="2"/>
          <c:tx>
            <c:strRef>
              <c:f>Comparizon!$I$4</c:f>
              <c:strCache>
                <c:ptCount val="1"/>
                <c:pt idx="0">
                  <c:v>2009A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Comparizon!$A$22:$A$26</c:f>
              <c:strCache/>
            </c:strRef>
          </c:cat>
          <c:val>
            <c:numRef>
              <c:f>Comparizon!$I$22:$I$26</c:f>
              <c:numCache/>
            </c:numRef>
          </c:val>
        </c:ser>
        <c:axId val="63909312"/>
        <c:axId val="38312897"/>
      </c:barChart>
      <c:catAx>
        <c:axId val="63909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12897"/>
        <c:crosses val="autoZero"/>
        <c:auto val="1"/>
        <c:lblOffset val="100"/>
        <c:tickLblSkip val="1"/>
        <c:noMultiLvlLbl val="0"/>
      </c:catAx>
      <c:valAx>
        <c:axId val="38312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093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9145"/>
          <c:w val="0.238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Cultivated Area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7"/>
          <c:w val="0.9715"/>
          <c:h val="0.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Comparizon!$B$4</c:f>
              <c:strCache>
                <c:ptCount val="1"/>
                <c:pt idx="0">
                  <c:v>2007 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Comparizon!$A$22:$A$26</c:f>
              <c:strCache/>
            </c:strRef>
          </c:cat>
          <c:val>
            <c:numRef>
              <c:f>Comparizon!$B$22:$B$26</c:f>
              <c:numCache/>
            </c:numRef>
          </c:val>
        </c:ser>
        <c:ser>
          <c:idx val="1"/>
          <c:order val="1"/>
          <c:tx>
            <c:strRef>
              <c:f>Comparizon!$C$4</c:f>
              <c:strCache>
                <c:ptCount val="1"/>
                <c:pt idx="0">
                  <c:v>2008A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Comparizon!$A$22:$A$26</c:f>
              <c:strCache/>
            </c:strRef>
          </c:cat>
          <c:val>
            <c:numRef>
              <c:f>Comparizon!$C$22:$C$26</c:f>
              <c:numCache/>
            </c:numRef>
          </c:val>
        </c:ser>
        <c:ser>
          <c:idx val="2"/>
          <c:order val="2"/>
          <c:tx>
            <c:strRef>
              <c:f>Comparizon!$D$4</c:f>
              <c:strCache>
                <c:ptCount val="1"/>
                <c:pt idx="0">
                  <c:v>2009A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Comparizon!$A$22:$A$26</c:f>
              <c:strCache/>
            </c:strRef>
          </c:cat>
          <c:val>
            <c:numRef>
              <c:f>Comparizon!$D$22:$D$26</c:f>
              <c:numCache/>
            </c:numRef>
          </c:val>
        </c:ser>
        <c:axId val="9271754"/>
        <c:axId val="16336923"/>
      </c:barChart>
      <c:catAx>
        <c:axId val="927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36923"/>
        <c:crosses val="autoZero"/>
        <c:auto val="1"/>
        <c:lblOffset val="100"/>
        <c:tickLblSkip val="1"/>
        <c:noMultiLvlLbl val="0"/>
      </c:catAx>
      <c:valAx>
        <c:axId val="16336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717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625"/>
          <c:y val="0.91325"/>
          <c:w val="0.233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9</xdr:col>
      <xdr:colOff>285750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19050" y="5429250"/>
        <a:ext cx="68008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19050</xdr:rowOff>
    </xdr:from>
    <xdr:to>
      <xdr:col>9</xdr:col>
      <xdr:colOff>257175</xdr:colOff>
      <xdr:row>58</xdr:row>
      <xdr:rowOff>161925</xdr:rowOff>
    </xdr:to>
    <xdr:graphicFrame>
      <xdr:nvGraphicFramePr>
        <xdr:cNvPr id="2" name="Chart 2"/>
        <xdr:cNvGraphicFramePr/>
      </xdr:nvGraphicFramePr>
      <xdr:xfrm>
        <a:off x="0" y="8820150"/>
        <a:ext cx="67913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NJEMA\PREVISION%20DES%20RECOLTES\2008A\Crop%20assessment%202008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PREVISION%20DES%20RECOLTES\2007A\Crop%20Assessment%202007A%20Draf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NJEMA\PREVISION%20DES%20RECOLTES\2008B\Animal%20produc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NJEMA\PREVISION%20DES%20RECOLTES\2008A\Crop%20assessment%202008A_De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B"/>
      <sheetName val="kcal_2007B"/>
      <sheetName val="2007A"/>
      <sheetName val="2008A"/>
      <sheetName val="2008A "/>
      <sheetName val="kcal_2008A"/>
    </sheetNames>
    <sheetDataSet>
      <sheetData sheetId="3">
        <row r="24">
          <cell r="A24" t="str">
            <v>Crop</v>
          </cell>
        </row>
        <row r="25">
          <cell r="A25" t="str">
            <v>Sorghum</v>
          </cell>
        </row>
        <row r="26">
          <cell r="A26" t="str">
            <v>Maize</v>
          </cell>
        </row>
        <row r="27">
          <cell r="A27" t="str">
            <v>Wheat</v>
          </cell>
        </row>
        <row r="28">
          <cell r="A28" t="str">
            <v>Rice</v>
          </cell>
        </row>
        <row r="29">
          <cell r="A29" t="str">
            <v>Beans</v>
          </cell>
        </row>
        <row r="30">
          <cell r="A30" t="str">
            <v>Peas</v>
          </cell>
        </row>
        <row r="31">
          <cell r="A31" t="str">
            <v>Groundnuts</v>
          </cell>
        </row>
        <row r="32">
          <cell r="A32" t="str">
            <v>Soya</v>
          </cell>
        </row>
        <row r="33">
          <cell r="A33" t="str">
            <v>Banana</v>
          </cell>
        </row>
        <row r="34">
          <cell r="A34" t="str">
            <v>Irish Potato</v>
          </cell>
        </row>
        <row r="35">
          <cell r="A35" t="str">
            <v>Sweet Potato</v>
          </cell>
        </row>
        <row r="36">
          <cell r="A36" t="str">
            <v>Yam &amp; Taro</v>
          </cell>
        </row>
        <row r="37">
          <cell r="A37" t="str">
            <v>Cassava</v>
          </cell>
        </row>
        <row r="38">
          <cell r="A38" t="str">
            <v>Vegetables</v>
          </cell>
        </row>
        <row r="39">
          <cell r="A39" t="str">
            <v>Fruits</v>
          </cell>
        </row>
      </sheetData>
      <sheetData sheetId="5">
        <row r="56">
          <cell r="C56">
            <v>2723.0351548855274</v>
          </cell>
          <cell r="D56">
            <v>2679.961310035518</v>
          </cell>
          <cell r="E56">
            <v>2861.008945803407</v>
          </cell>
          <cell r="F56">
            <v>2608.8848596824</v>
          </cell>
          <cell r="G56">
            <v>3133.541192998813</v>
          </cell>
          <cell r="H56">
            <v>2481.9327412947123</v>
          </cell>
          <cell r="I56">
            <v>3457.3721284906273</v>
          </cell>
          <cell r="J56">
            <v>3323.646935864759</v>
          </cell>
          <cell r="K56">
            <v>3922.9930211748774</v>
          </cell>
          <cell r="L56">
            <v>3672.5295923470258</v>
          </cell>
          <cell r="M56">
            <v>3872.854812988776</v>
          </cell>
          <cell r="N56">
            <v>2798.7739196625403</v>
          </cell>
          <cell r="O56">
            <v>3614.472714009</v>
          </cell>
          <cell r="P56">
            <v>3311.200174492282</v>
          </cell>
          <cell r="Q56">
            <v>3582.779424768276</v>
          </cell>
          <cell r="R56">
            <v>3062.8422494198626</v>
          </cell>
          <cell r="S56">
            <v>3756.1945354638806</v>
          </cell>
          <cell r="T56">
            <v>6436.72127665583</v>
          </cell>
          <cell r="U56">
            <v>4295.805156293992</v>
          </cell>
          <cell r="V56">
            <v>2390.0568081363635</v>
          </cell>
          <cell r="W56">
            <v>2907.1291424004016</v>
          </cell>
          <cell r="X56">
            <v>1936.5066867972814</v>
          </cell>
          <cell r="Y56">
            <v>3167.6779107907923</v>
          </cell>
          <cell r="Z56">
            <v>2336.3724872756743</v>
          </cell>
          <cell r="AA56">
            <v>4765.844155089894</v>
          </cell>
          <cell r="AB56">
            <v>3356.3777631002063</v>
          </cell>
          <cell r="AC56">
            <v>3501.148704696422</v>
          </cell>
          <cell r="AD56">
            <v>146.06960515725802</v>
          </cell>
          <cell r="AE56">
            <v>170.26345421500005</v>
          </cell>
          <cell r="AF56">
            <v>600.6429056279999</v>
          </cell>
        </row>
        <row r="76">
          <cell r="C76">
            <v>606.9605240185361</v>
          </cell>
          <cell r="D76">
            <v>596.1392786881031</v>
          </cell>
          <cell r="E76">
            <v>510.09467344410825</v>
          </cell>
          <cell r="F76">
            <v>475.8121556419347</v>
          </cell>
          <cell r="G76">
            <v>745.7711860870828</v>
          </cell>
          <cell r="H76">
            <v>632.055601970084</v>
          </cell>
          <cell r="I76">
            <v>812.129802951207</v>
          </cell>
          <cell r="J76">
            <v>755.369916026747</v>
          </cell>
          <cell r="K76">
            <v>821.4709212665847</v>
          </cell>
          <cell r="L76">
            <v>707.195929731884</v>
          </cell>
          <cell r="M76">
            <v>695.1607505773824</v>
          </cell>
          <cell r="N76">
            <v>497.062410684905</v>
          </cell>
          <cell r="O76">
            <v>522.8915019707624</v>
          </cell>
          <cell r="P76">
            <v>648.9896414936452</v>
          </cell>
          <cell r="Q76">
            <v>573.351997397049</v>
          </cell>
          <cell r="R76">
            <v>546.5635386091809</v>
          </cell>
          <cell r="S76">
            <v>477.2369928014199</v>
          </cell>
          <cell r="T76">
            <v>827.247623835796</v>
          </cell>
          <cell r="U76">
            <v>569.9197240192095</v>
          </cell>
          <cell r="V76">
            <v>444.0362414878171</v>
          </cell>
          <cell r="W76">
            <v>753.8058956395773</v>
          </cell>
          <cell r="X76">
            <v>409.2155537903021</v>
          </cell>
          <cell r="Y76">
            <v>732.433192930132</v>
          </cell>
          <cell r="Z76">
            <v>410.36084356942183</v>
          </cell>
          <cell r="AA76">
            <v>1397.8754774431907</v>
          </cell>
          <cell r="AB76">
            <v>714.7002089294148</v>
          </cell>
          <cell r="AC76">
            <v>766.7332209739266</v>
          </cell>
          <cell r="AD76">
            <v>25.916327928763437</v>
          </cell>
          <cell r="AE76">
            <v>35.96649186</v>
          </cell>
          <cell r="AF76">
            <v>100.88082042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"/>
      <sheetName val="Crops"/>
      <sheetName val="Animal"/>
      <sheetName val="Comp"/>
    </sheetNames>
    <sheetDataSet>
      <sheetData sheetId="0">
        <row r="25">
          <cell r="A25" t="str">
            <v>Sorghum</v>
          </cell>
        </row>
        <row r="26">
          <cell r="A26" t="str">
            <v>Maize</v>
          </cell>
        </row>
        <row r="27">
          <cell r="A27" t="str">
            <v>Wheat</v>
          </cell>
        </row>
        <row r="28">
          <cell r="A28" t="str">
            <v>Rice</v>
          </cell>
        </row>
        <row r="29">
          <cell r="A29" t="str">
            <v>Beans</v>
          </cell>
        </row>
        <row r="30">
          <cell r="A30" t="str">
            <v>Peas</v>
          </cell>
        </row>
        <row r="31">
          <cell r="A31" t="str">
            <v>Groundnuts</v>
          </cell>
        </row>
        <row r="32">
          <cell r="A32" t="str">
            <v>Soya</v>
          </cell>
        </row>
        <row r="33">
          <cell r="A33" t="str">
            <v>Banana</v>
          </cell>
        </row>
        <row r="34">
          <cell r="A34" t="str">
            <v>Irish Potato</v>
          </cell>
        </row>
        <row r="35">
          <cell r="A35" t="str">
            <v>Sweet Potato</v>
          </cell>
        </row>
        <row r="36">
          <cell r="A36" t="str">
            <v>Yam &amp; Taro</v>
          </cell>
        </row>
        <row r="37">
          <cell r="A37" t="str">
            <v>Cassava</v>
          </cell>
        </row>
        <row r="38">
          <cell r="A38" t="str">
            <v>Vegetables</v>
          </cell>
        </row>
        <row r="39">
          <cell r="A39" t="str">
            <v>Fruits</v>
          </cell>
        </row>
        <row r="65">
          <cell r="AF65">
            <v>14145.159825913886</v>
          </cell>
        </row>
        <row r="66">
          <cell r="AF66">
            <v>74042.33927501272</v>
          </cell>
        </row>
        <row r="67">
          <cell r="AF67">
            <v>10537.59244470456</v>
          </cell>
        </row>
        <row r="68">
          <cell r="AF68">
            <v>28983.16011016635</v>
          </cell>
        </row>
        <row r="69">
          <cell r="AF69">
            <v>195471.4953208953</v>
          </cell>
        </row>
        <row r="70">
          <cell r="AF70">
            <v>12597.156155424593</v>
          </cell>
        </row>
        <row r="71">
          <cell r="AF71">
            <v>5847.148682798325</v>
          </cell>
        </row>
        <row r="72">
          <cell r="AF72">
            <v>33894.123170508174</v>
          </cell>
        </row>
        <row r="73">
          <cell r="AF73">
            <v>1307195.969533137</v>
          </cell>
        </row>
        <row r="74">
          <cell r="AF74">
            <v>373844.8779624838</v>
          </cell>
        </row>
        <row r="75">
          <cell r="AF75">
            <v>295926.4988720022</v>
          </cell>
        </row>
        <row r="76">
          <cell r="AF76">
            <v>83177.20443660588</v>
          </cell>
        </row>
        <row r="77">
          <cell r="AF77">
            <v>403126.55699887517</v>
          </cell>
        </row>
        <row r="78">
          <cell r="AF78">
            <v>285817.2733476309</v>
          </cell>
        </row>
        <row r="79">
          <cell r="AF79">
            <v>170809.57601528548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d_08B"/>
      <sheetName val="prod_09A"/>
    </sheetNames>
    <sheetDataSet>
      <sheetData sheetId="1">
        <row r="40">
          <cell r="E40">
            <v>6833210430.461999</v>
          </cell>
          <cell r="F40">
            <v>8502725176.654</v>
          </cell>
          <cell r="G40">
            <v>10702225368.529999</v>
          </cell>
          <cell r="H40">
            <v>3131618508.9</v>
          </cell>
          <cell r="I40">
            <v>9077341654.256</v>
          </cell>
          <cell r="J40">
            <v>8088744461.2699995</v>
          </cell>
          <cell r="K40">
            <v>11110212551.046</v>
          </cell>
          <cell r="L40">
            <v>9282093535.764</v>
          </cell>
          <cell r="M40">
            <v>15558944970</v>
          </cell>
          <cell r="N40">
            <v>5285097268.325</v>
          </cell>
          <cell r="O40">
            <v>8873260731.983997</v>
          </cell>
          <cell r="P40">
            <v>6012369368.736</v>
          </cell>
          <cell r="Q40">
            <v>8954016759.899</v>
          </cell>
          <cell r="R40">
            <v>5753836604.016001</v>
          </cell>
          <cell r="S40">
            <v>6025935719.323</v>
          </cell>
          <cell r="T40">
            <v>11750294767.096</v>
          </cell>
          <cell r="U40">
            <v>6320479949.134001</v>
          </cell>
          <cell r="V40">
            <v>12566134012.144001</v>
          </cell>
          <cell r="W40">
            <v>10852633052.999998</v>
          </cell>
          <cell r="X40">
            <v>4782982172.99</v>
          </cell>
          <cell r="Y40">
            <v>5259931733.59</v>
          </cell>
          <cell r="Z40">
            <v>22221876604.2</v>
          </cell>
          <cell r="AA40">
            <v>5651041487.119</v>
          </cell>
          <cell r="AB40">
            <v>4556610834.506</v>
          </cell>
          <cell r="AC40">
            <v>4194502182.7599998</v>
          </cell>
          <cell r="AD40">
            <v>11884508655.425001</v>
          </cell>
          <cell r="AE40">
            <v>21476683801.564003</v>
          </cell>
          <cell r="AF40">
            <v>741611397.0500001</v>
          </cell>
          <cell r="AG40">
            <v>5297642542.18</v>
          </cell>
          <cell r="AH40">
            <v>10430416760.95</v>
          </cell>
        </row>
        <row r="53">
          <cell r="E53">
            <v>367.10167226439995</v>
          </cell>
          <cell r="F53">
            <v>459.3381484148</v>
          </cell>
          <cell r="G53">
            <v>539.4032865960002</v>
          </cell>
          <cell r="H53">
            <v>155.21813118</v>
          </cell>
          <cell r="I53">
            <v>484.14403458720005</v>
          </cell>
          <cell r="J53">
            <v>471.25215598400007</v>
          </cell>
          <cell r="K53">
            <v>613.8928288052</v>
          </cell>
          <cell r="L53">
            <v>494.50767231680004</v>
          </cell>
          <cell r="M53">
            <v>767.2283166600001</v>
          </cell>
          <cell r="N53">
            <v>296.41693337500004</v>
          </cell>
          <cell r="O53">
            <v>472.68644216079997</v>
          </cell>
          <cell r="P53">
            <v>343.5981815132</v>
          </cell>
          <cell r="Q53">
            <v>481.9665151238</v>
          </cell>
          <cell r="R53">
            <v>309.84395459919995</v>
          </cell>
          <cell r="S53">
            <v>305.5259878526</v>
          </cell>
          <cell r="T53">
            <v>635.2567109452</v>
          </cell>
          <cell r="U53">
            <v>341.4020653108</v>
          </cell>
          <cell r="V53">
            <v>688.0119910828001</v>
          </cell>
          <cell r="W53">
            <v>551.74559621</v>
          </cell>
          <cell r="X53">
            <v>276.06676586799995</v>
          </cell>
          <cell r="Y53">
            <v>318.778480328</v>
          </cell>
          <cell r="Z53">
            <v>1109.22286286</v>
          </cell>
          <cell r="AA53">
            <v>334.5674938378</v>
          </cell>
          <cell r="AB53">
            <v>242.9545221872</v>
          </cell>
          <cell r="AC53">
            <v>254.045186842</v>
          </cell>
          <cell r="AD53">
            <v>682.9241517449999</v>
          </cell>
          <cell r="AE53">
            <v>1250.5452464868</v>
          </cell>
          <cell r="AF53">
            <v>42.928706749999996</v>
          </cell>
          <cell r="AG53">
            <v>266.817513946</v>
          </cell>
          <cell r="AH53">
            <v>529.71257678</v>
          </cell>
        </row>
        <row r="66">
          <cell r="E66">
            <v>527.1524223808</v>
          </cell>
          <cell r="F66">
            <v>666.5007328236001</v>
          </cell>
          <cell r="G66">
            <v>878.493937287</v>
          </cell>
          <cell r="H66">
            <v>213.89772725999998</v>
          </cell>
          <cell r="I66">
            <v>659.5780190603999</v>
          </cell>
          <cell r="J66">
            <v>584.2266760730001</v>
          </cell>
          <cell r="K66">
            <v>854.2803455114</v>
          </cell>
          <cell r="L66">
            <v>721.0625031226</v>
          </cell>
          <cell r="M66">
            <v>1114.5573115399998</v>
          </cell>
          <cell r="N66">
            <v>408.66744646999996</v>
          </cell>
          <cell r="O66">
            <v>631.3900277306</v>
          </cell>
          <cell r="P66">
            <v>457.34710682739995</v>
          </cell>
          <cell r="Q66">
            <v>661.8621283216</v>
          </cell>
          <cell r="R66">
            <v>411.3141043944001</v>
          </cell>
          <cell r="S66">
            <v>437.48657559820003</v>
          </cell>
          <cell r="T66">
            <v>897.5277020664003</v>
          </cell>
          <cell r="U66">
            <v>462.66412580059995</v>
          </cell>
          <cell r="V66">
            <v>898.0782977946</v>
          </cell>
          <cell r="W66">
            <v>761.18729378</v>
          </cell>
          <cell r="X66">
            <v>356.396055866</v>
          </cell>
          <cell r="Y66">
            <v>380.7957650409999</v>
          </cell>
          <cell r="Z66">
            <v>1525.9319651800001</v>
          </cell>
          <cell r="AA66">
            <v>408.57782958959996</v>
          </cell>
          <cell r="AB66">
            <v>354.34660980539996</v>
          </cell>
          <cell r="AC66">
            <v>306.20650415399984</v>
          </cell>
          <cell r="AD66">
            <v>860.8037780300001</v>
          </cell>
          <cell r="AE66">
            <v>1550.5007719375997</v>
          </cell>
          <cell r="AF66">
            <v>53.56043826999999</v>
          </cell>
          <cell r="AG66">
            <v>367.55385120700004</v>
          </cell>
          <cell r="AH66">
            <v>719.0927427449999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8A"/>
      <sheetName val="kcal_2008A"/>
      <sheetName val="Comp"/>
    </sheetNames>
    <sheetDataSet>
      <sheetData sheetId="0">
        <row r="25">
          <cell r="AF25">
            <v>10618.425202212067</v>
          </cell>
        </row>
        <row r="26">
          <cell r="AF26">
            <v>101458.11426976221</v>
          </cell>
        </row>
        <row r="27">
          <cell r="AF27">
            <v>21163.52497076105</v>
          </cell>
        </row>
        <row r="28">
          <cell r="AF28">
            <v>11127.986693121664</v>
          </cell>
        </row>
        <row r="29">
          <cell r="AF29">
            <v>182553.5449416662</v>
          </cell>
        </row>
        <row r="30">
          <cell r="AF30">
            <v>21004.11393746632</v>
          </cell>
        </row>
        <row r="31">
          <cell r="AF31">
            <v>10532.804146765722</v>
          </cell>
        </row>
        <row r="32">
          <cell r="AF32">
            <v>38980.817452973766</v>
          </cell>
        </row>
        <row r="33">
          <cell r="AF33">
            <v>177671.06102608325</v>
          </cell>
        </row>
        <row r="34">
          <cell r="AF34">
            <v>68846.44140314194</v>
          </cell>
        </row>
        <row r="35">
          <cell r="AF35">
            <v>52962.74665510981</v>
          </cell>
        </row>
        <row r="36">
          <cell r="AF36">
            <v>17943.773240074803</v>
          </cell>
        </row>
        <row r="37">
          <cell r="AF37">
            <v>78935.008521979</v>
          </cell>
        </row>
        <row r="38">
          <cell r="AF38">
            <v>31029.299326949666</v>
          </cell>
        </row>
        <row r="39">
          <cell r="AF39">
            <v>17769.37687835838</v>
          </cell>
        </row>
      </sheetData>
      <sheetData sheetId="2">
        <row r="5">
          <cell r="C5">
            <v>11875.203986124696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4"/>
  <sheetViews>
    <sheetView view="pageBreakPreview" zoomScaleSheetLayoutView="100" zoomScalePageLayoutView="0" workbookViewId="0" topLeftCell="A2">
      <pane xSplit="1" ySplit="7" topLeftCell="B100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114" sqref="A114"/>
    </sheetView>
  </sheetViews>
  <sheetFormatPr defaultColWidth="9.140625" defaultRowHeight="12.75"/>
  <cols>
    <col min="1" max="1" width="36.421875" style="168" customWidth="1"/>
    <col min="2" max="2" width="9.421875" style="18" customWidth="1"/>
    <col min="3" max="3" width="10.421875" style="18" bestFit="1" customWidth="1"/>
    <col min="4" max="4" width="13.28125" style="18" customWidth="1"/>
    <col min="5" max="5" width="11.57421875" style="18" bestFit="1" customWidth="1"/>
    <col min="6" max="6" width="10.57421875" style="18" bestFit="1" customWidth="1"/>
    <col min="7" max="7" width="10.140625" style="18" customWidth="1"/>
    <col min="8" max="8" width="10.140625" style="18" bestFit="1" customWidth="1"/>
    <col min="9" max="9" width="10.8515625" style="18" bestFit="1" customWidth="1"/>
    <col min="10" max="10" width="10.57421875" style="18" customWidth="1"/>
    <col min="11" max="11" width="14.421875" style="18" customWidth="1"/>
    <col min="12" max="12" width="9.00390625" style="18" customWidth="1"/>
    <col min="13" max="13" width="10.57421875" style="18" customWidth="1"/>
    <col min="14" max="14" width="12.00390625" style="18" bestFit="1" customWidth="1"/>
    <col min="15" max="15" width="9.421875" style="18" bestFit="1" customWidth="1"/>
    <col min="16" max="16" width="10.28125" style="18" customWidth="1"/>
    <col min="17" max="17" width="10.421875" style="18" bestFit="1" customWidth="1"/>
    <col min="18" max="18" width="10.57421875" style="18" bestFit="1" customWidth="1"/>
    <col min="19" max="19" width="9.7109375" style="18" bestFit="1" customWidth="1"/>
    <col min="20" max="20" width="9.421875" style="18" customWidth="1"/>
    <col min="21" max="21" width="10.28125" style="18" customWidth="1"/>
    <col min="22" max="22" width="11.140625" style="18" bestFit="1" customWidth="1"/>
    <col min="23" max="23" width="13.7109375" style="18" bestFit="1" customWidth="1"/>
    <col min="24" max="24" width="9.8515625" style="18" bestFit="1" customWidth="1"/>
    <col min="25" max="25" width="10.421875" style="18" customWidth="1"/>
    <col min="26" max="26" width="10.57421875" style="18" customWidth="1"/>
    <col min="27" max="27" width="9.421875" style="18" bestFit="1" customWidth="1"/>
    <col min="28" max="28" width="11.57421875" style="18" customWidth="1"/>
    <col min="29" max="29" width="13.28125" style="18" customWidth="1"/>
    <col min="30" max="30" width="9.7109375" style="18" bestFit="1" customWidth="1"/>
    <col min="31" max="31" width="9.421875" style="18" customWidth="1"/>
    <col min="32" max="32" width="16.28125" style="18" customWidth="1"/>
    <col min="33" max="35" width="9.140625" style="18" customWidth="1"/>
    <col min="36" max="36" width="12.8515625" style="18" customWidth="1"/>
    <col min="37" max="16384" width="9.140625" style="18" customWidth="1"/>
  </cols>
  <sheetData>
    <row r="1" spans="1:32" ht="15.75">
      <c r="A1" s="15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2.75">
      <c r="A2" s="15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3" ht="15.75">
      <c r="A3" s="158" t="s">
        <v>1</v>
      </c>
      <c r="B3" s="145" t="s">
        <v>68</v>
      </c>
      <c r="C3" s="145"/>
      <c r="D3" s="145"/>
      <c r="E3" s="145"/>
      <c r="F3" s="145"/>
      <c r="G3" s="145"/>
      <c r="H3" s="145"/>
      <c r="I3" s="145"/>
      <c r="J3" s="145" t="s">
        <v>67</v>
      </c>
      <c r="K3" s="145"/>
      <c r="L3" s="145"/>
      <c r="M3" s="145"/>
      <c r="N3" s="145"/>
      <c r="O3" s="145"/>
      <c r="P3" s="145"/>
      <c r="Q3" s="145" t="s">
        <v>66</v>
      </c>
      <c r="R3" s="145"/>
      <c r="S3" s="145"/>
      <c r="T3" s="145"/>
      <c r="U3" s="145"/>
      <c r="V3" s="145" t="s">
        <v>65</v>
      </c>
      <c r="W3" s="145"/>
      <c r="X3" s="145"/>
      <c r="Y3" s="145"/>
      <c r="Z3" s="145"/>
      <c r="AA3" s="145"/>
      <c r="AB3" s="145"/>
      <c r="AC3" s="142" t="s">
        <v>64</v>
      </c>
      <c r="AD3" s="143"/>
      <c r="AE3" s="144"/>
      <c r="AF3" s="141" t="s">
        <v>2</v>
      </c>
      <c r="AG3" s="42"/>
    </row>
    <row r="4" spans="1:33" ht="15.75">
      <c r="A4" s="158"/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9</v>
      </c>
      <c r="I4" s="40" t="s">
        <v>10</v>
      </c>
      <c r="J4" s="40" t="s">
        <v>11</v>
      </c>
      <c r="K4" s="40" t="s">
        <v>12</v>
      </c>
      <c r="L4" s="40" t="s">
        <v>13</v>
      </c>
      <c r="M4" s="40" t="s">
        <v>14</v>
      </c>
      <c r="N4" s="40" t="s">
        <v>15</v>
      </c>
      <c r="O4" s="118" t="s">
        <v>16</v>
      </c>
      <c r="P4" s="40" t="s">
        <v>17</v>
      </c>
      <c r="Q4" s="40" t="s">
        <v>18</v>
      </c>
      <c r="R4" s="40" t="s">
        <v>19</v>
      </c>
      <c r="S4" s="40" t="s">
        <v>20</v>
      </c>
      <c r="T4" s="40" t="s">
        <v>21</v>
      </c>
      <c r="U4" s="40" t="s">
        <v>22</v>
      </c>
      <c r="V4" s="40" t="s">
        <v>23</v>
      </c>
      <c r="W4" s="40" t="s">
        <v>24</v>
      </c>
      <c r="X4" s="40" t="s">
        <v>25</v>
      </c>
      <c r="Y4" s="40" t="s">
        <v>26</v>
      </c>
      <c r="Z4" s="40" t="s">
        <v>27</v>
      </c>
      <c r="AA4" s="40" t="s">
        <v>28</v>
      </c>
      <c r="AB4" s="40" t="s">
        <v>29</v>
      </c>
      <c r="AC4" s="40" t="s">
        <v>30</v>
      </c>
      <c r="AD4" s="40" t="s">
        <v>31</v>
      </c>
      <c r="AE4" s="40" t="s">
        <v>32</v>
      </c>
      <c r="AF4" s="141"/>
      <c r="AG4" s="42"/>
    </row>
    <row r="5" spans="1:33" ht="15.75">
      <c r="A5" s="159" t="s">
        <v>33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0.10481497709039601</v>
      </c>
      <c r="T5" s="41">
        <v>0</v>
      </c>
      <c r="U5" s="41">
        <v>0</v>
      </c>
      <c r="V5" s="41">
        <v>0</v>
      </c>
      <c r="W5" s="41">
        <v>0</v>
      </c>
      <c r="X5" s="41">
        <v>0.01769368828523793</v>
      </c>
      <c r="Y5" s="41">
        <v>0.022595875136314964</v>
      </c>
      <c r="Z5" s="41">
        <v>0.02568425228889753</v>
      </c>
      <c r="AA5" s="41">
        <v>0.05212429487416298</v>
      </c>
      <c r="AB5" s="41">
        <v>0.10824553802630231</v>
      </c>
      <c r="AC5" s="41">
        <v>0</v>
      </c>
      <c r="AD5" s="41">
        <v>0</v>
      </c>
      <c r="AE5" s="41">
        <v>0.2594816815122325</v>
      </c>
      <c r="AF5" s="110">
        <v>0.028204920713167218</v>
      </c>
      <c r="AG5" s="111"/>
    </row>
    <row r="6" spans="1:33" ht="15.75">
      <c r="A6" s="159" t="s">
        <v>34</v>
      </c>
      <c r="B6" s="41">
        <v>0.06000789979375699</v>
      </c>
      <c r="C6" s="41">
        <v>0.06145572696469378</v>
      </c>
      <c r="D6" s="41">
        <v>0.12255039940162268</v>
      </c>
      <c r="E6" s="41">
        <v>0.07053880895790701</v>
      </c>
      <c r="F6" s="41">
        <v>0.1299270394506523</v>
      </c>
      <c r="G6" s="41">
        <v>0.11346593622392462</v>
      </c>
      <c r="H6" s="41">
        <v>0.13092262339541638</v>
      </c>
      <c r="I6" s="41">
        <v>0.10226264456591598</v>
      </c>
      <c r="J6" s="41">
        <v>0.12734394459159024</v>
      </c>
      <c r="K6" s="41">
        <v>0.085895309373474</v>
      </c>
      <c r="L6" s="41">
        <v>0.1349983782356401</v>
      </c>
      <c r="M6" s="41">
        <v>0.08312720467019698</v>
      </c>
      <c r="N6" s="41">
        <v>0.05421965474066642</v>
      </c>
      <c r="O6" s="41">
        <v>0.21706027815782505</v>
      </c>
      <c r="P6" s="41">
        <v>0.14420449713239317</v>
      </c>
      <c r="Q6" s="41">
        <v>0.12891853689821656</v>
      </c>
      <c r="R6" s="41">
        <v>0.0698364211124283</v>
      </c>
      <c r="S6" s="41">
        <v>0.06381546290898553</v>
      </c>
      <c r="T6" s="41">
        <v>0.06482362270603638</v>
      </c>
      <c r="U6" s="41">
        <v>0.07690382033010205</v>
      </c>
      <c r="V6" s="41">
        <v>0.17441973237505334</v>
      </c>
      <c r="W6" s="41">
        <v>0.10884785220249404</v>
      </c>
      <c r="X6" s="41">
        <v>0.1021594270907514</v>
      </c>
      <c r="Y6" s="41">
        <v>0.017905768228715254</v>
      </c>
      <c r="Z6" s="41">
        <v>0.27805050047884</v>
      </c>
      <c r="AA6" s="41">
        <v>0.1807568852269557</v>
      </c>
      <c r="AB6" s="41">
        <v>0.30303144136696536</v>
      </c>
      <c r="AC6" s="41">
        <v>0.07407407407407407</v>
      </c>
      <c r="AD6" s="41">
        <v>0.17</v>
      </c>
      <c r="AE6" s="41">
        <v>0.07984051738837922</v>
      </c>
      <c r="AF6" s="110">
        <v>0.11940877690476522</v>
      </c>
      <c r="AG6" s="111"/>
    </row>
    <row r="7" spans="1:33" ht="15.75">
      <c r="A7" s="159" t="s">
        <v>35</v>
      </c>
      <c r="B7" s="41">
        <v>0</v>
      </c>
      <c r="C7" s="41">
        <v>0</v>
      </c>
      <c r="D7" s="41">
        <v>0.0304188222787785</v>
      </c>
      <c r="E7" s="41">
        <v>0.0300439675748637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0.0021865392242300403</v>
      </c>
      <c r="L7" s="41">
        <v>0.0264086578796885</v>
      </c>
      <c r="M7" s="41">
        <v>0.030496525909384887</v>
      </c>
      <c r="N7" s="41">
        <v>0.0370327981773374</v>
      </c>
      <c r="O7" s="41">
        <v>0.06201722233080723</v>
      </c>
      <c r="P7" s="41">
        <v>0.0190127810707745</v>
      </c>
      <c r="Q7" s="41">
        <v>0.0400903324467477</v>
      </c>
      <c r="R7" s="41">
        <v>0.029808473864411</v>
      </c>
      <c r="S7" s="41">
        <v>0.091448059601243</v>
      </c>
      <c r="T7" s="41">
        <v>0.06482362270603638</v>
      </c>
      <c r="U7" s="41">
        <v>0.026206078902295923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0.031013879577843677</v>
      </c>
      <c r="AB7" s="41">
        <v>0</v>
      </c>
      <c r="AC7" s="41">
        <v>0</v>
      </c>
      <c r="AD7" s="41">
        <v>0</v>
      </c>
      <c r="AE7" s="41">
        <v>0</v>
      </c>
      <c r="AF7" s="110">
        <v>0.019108096549527817</v>
      </c>
      <c r="AG7" s="111"/>
    </row>
    <row r="8" spans="1:33" ht="15.75">
      <c r="A8" s="159" t="s">
        <v>36</v>
      </c>
      <c r="B8" s="41">
        <v>0.02009911308207992</v>
      </c>
      <c r="C8" s="41">
        <v>0.08628633627240011</v>
      </c>
      <c r="D8" s="41">
        <v>0</v>
      </c>
      <c r="E8" s="41">
        <v>0</v>
      </c>
      <c r="F8" s="41">
        <v>0.0017798260126334722</v>
      </c>
      <c r="G8" s="41">
        <v>0.020300524540356208</v>
      </c>
      <c r="H8" s="41">
        <v>0.009952054801009951</v>
      </c>
      <c r="I8" s="41">
        <v>0</v>
      </c>
      <c r="J8" s="41">
        <v>0.05891521793185766</v>
      </c>
      <c r="K8" s="41">
        <v>0.009717952107689068</v>
      </c>
      <c r="L8" s="41">
        <v>0</v>
      </c>
      <c r="M8" s="41">
        <v>0</v>
      </c>
      <c r="N8" s="41">
        <v>0.000776474845805908</v>
      </c>
      <c r="O8" s="41">
        <v>0.019328612524721418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8.163887508503402E-05</v>
      </c>
      <c r="V8" s="41">
        <v>0.028020668878865666</v>
      </c>
      <c r="W8" s="41">
        <v>0.038379900489080424</v>
      </c>
      <c r="X8" s="41">
        <v>0.00388887123875686</v>
      </c>
      <c r="Y8" s="41">
        <v>0.05214032382567689</v>
      </c>
      <c r="Z8" s="41">
        <v>0.015021345355739355</v>
      </c>
      <c r="AA8" s="41">
        <v>0.017649208235817237</v>
      </c>
      <c r="AB8" s="41">
        <v>0.01622999433702639</v>
      </c>
      <c r="AC8" s="41">
        <v>0</v>
      </c>
      <c r="AD8" s="41">
        <v>0</v>
      </c>
      <c r="AE8" s="41">
        <v>0.03193372666590191</v>
      </c>
      <c r="AF8" s="110">
        <v>0.01053366577507598</v>
      </c>
      <c r="AG8" s="111"/>
    </row>
    <row r="9" spans="1:33" ht="15.75">
      <c r="A9" s="159" t="s">
        <v>37</v>
      </c>
      <c r="B9" s="41">
        <v>0.19499000962591886</v>
      </c>
      <c r="C9" s="41">
        <v>0.18873219459633753</v>
      </c>
      <c r="D9" s="41">
        <v>0.1862810822763271</v>
      </c>
      <c r="E9" s="41">
        <v>0.17037372438634152</v>
      </c>
      <c r="F9" s="41">
        <v>0.18883310020533509</v>
      </c>
      <c r="G9" s="41">
        <v>0.17182420119140737</v>
      </c>
      <c r="H9" s="41">
        <v>0.17869754644452585</v>
      </c>
      <c r="I9" s="41">
        <v>0.15928531068971108</v>
      </c>
      <c r="J9" s="41">
        <v>0.21549128560452332</v>
      </c>
      <c r="K9" s="41">
        <v>0.23958497091973852</v>
      </c>
      <c r="L9" s="41">
        <v>0.26032552926460206</v>
      </c>
      <c r="M9" s="41">
        <v>0.1901750195641703</v>
      </c>
      <c r="N9" s="41">
        <v>0.19820842743345682</v>
      </c>
      <c r="O9" s="41">
        <v>0.2046557131502554</v>
      </c>
      <c r="P9" s="41">
        <v>0.234099694232476</v>
      </c>
      <c r="Q9" s="41">
        <v>0.280092517398538</v>
      </c>
      <c r="R9" s="41">
        <v>0.240328503063465</v>
      </c>
      <c r="S9" s="41">
        <v>0.203842866910405</v>
      </c>
      <c r="T9" s="41">
        <v>0.29786853415148956</v>
      </c>
      <c r="U9" s="41">
        <v>0.21986727655365837</v>
      </c>
      <c r="V9" s="41">
        <v>0.19687399907499298</v>
      </c>
      <c r="W9" s="41">
        <v>0.18769570440498806</v>
      </c>
      <c r="X9" s="41">
        <v>0.2486443878364292</v>
      </c>
      <c r="Y9" s="41">
        <v>0.2222254734240869</v>
      </c>
      <c r="Z9" s="41">
        <v>0.20711308115404578</v>
      </c>
      <c r="AA9" s="41">
        <v>0.1897271290205559</v>
      </c>
      <c r="AB9" s="41">
        <v>0.18061130063573155</v>
      </c>
      <c r="AC9" s="41">
        <v>0.32855436081242534</v>
      </c>
      <c r="AD9" s="41">
        <v>0.28</v>
      </c>
      <c r="AE9" s="41">
        <v>0.17964116412385325</v>
      </c>
      <c r="AF9" s="110">
        <v>0.21686656214072977</v>
      </c>
      <c r="AG9" s="111"/>
    </row>
    <row r="10" spans="1:33" ht="15.75">
      <c r="A10" s="159" t="s">
        <v>38</v>
      </c>
      <c r="B10" s="41">
        <v>0.019999070662876182</v>
      </c>
      <c r="C10" s="41">
        <v>0.018873219459633755</v>
      </c>
      <c r="D10" s="41">
        <v>0.10784694237050516</v>
      </c>
      <c r="E10" s="41">
        <v>0.10021983787431855</v>
      </c>
      <c r="F10" s="41">
        <v>0.010411068717602324</v>
      </c>
      <c r="G10" s="41">
        <v>0.010493934369579098</v>
      </c>
      <c r="H10" s="41">
        <v>0.010070853688773036</v>
      </c>
      <c r="I10" s="41">
        <v>0.030674750909754623</v>
      </c>
      <c r="J10" s="41">
        <v>0.022855136351994897</v>
      </c>
      <c r="K10" s="41">
        <v>0.029948121364967314</v>
      </c>
      <c r="L10" s="41">
        <v>0.019283372538118675</v>
      </c>
      <c r="M10" s="41">
        <v>0.052187085615819875</v>
      </c>
      <c r="N10" s="41">
        <v>0.022001485273711235</v>
      </c>
      <c r="O10" s="41">
        <v>0.025581964143781926</v>
      </c>
      <c r="P10" s="41">
        <v>0.019527975538598082</v>
      </c>
      <c r="Q10" s="41">
        <v>0.04297666924422786</v>
      </c>
      <c r="R10" s="41">
        <v>0.03273376822962297</v>
      </c>
      <c r="S10" s="41">
        <v>0.03564047781840076</v>
      </c>
      <c r="T10" s="41">
        <v>0.01985741771490578</v>
      </c>
      <c r="U10" s="41">
        <v>0.02314392384775351</v>
      </c>
      <c r="V10" s="41">
        <v>0.010376063944792138</v>
      </c>
      <c r="W10" s="41">
        <v>0</v>
      </c>
      <c r="X10" s="41">
        <v>0</v>
      </c>
      <c r="Y10" s="41">
        <v>0.01102668442892798</v>
      </c>
      <c r="Z10" s="41">
        <v>0.023994808182480912</v>
      </c>
      <c r="AA10" s="41">
        <v>0.01860201983354293</v>
      </c>
      <c r="AB10" s="41">
        <v>0</v>
      </c>
      <c r="AC10" s="41">
        <v>0</v>
      </c>
      <c r="AD10" s="41">
        <v>0.02</v>
      </c>
      <c r="AE10" s="41">
        <v>0.019960129347094804</v>
      </c>
      <c r="AF10" s="110">
        <v>0.02409492843074976</v>
      </c>
      <c r="AG10" s="111"/>
    </row>
    <row r="11" spans="1:33" ht="15.75">
      <c r="A11" s="159" t="s">
        <v>39</v>
      </c>
      <c r="B11" s="41">
        <v>0.019999070662876182</v>
      </c>
      <c r="C11" s="41">
        <v>0.018873219459633755</v>
      </c>
      <c r="D11" s="41">
        <v>0</v>
      </c>
      <c r="E11" s="41">
        <v>0</v>
      </c>
      <c r="F11" s="41">
        <v>0.010411068717602324</v>
      </c>
      <c r="G11" s="41">
        <v>0.03148180310873729</v>
      </c>
      <c r="H11" s="41">
        <v>0.010070853688773036</v>
      </c>
      <c r="I11" s="41">
        <v>0.010224916969918207</v>
      </c>
      <c r="J11" s="41">
        <v>0.0065300389577128285</v>
      </c>
      <c r="K11" s="41">
        <v>0</v>
      </c>
      <c r="L11" s="41">
        <v>0</v>
      </c>
      <c r="M11" s="41">
        <v>0.006339167318805677</v>
      </c>
      <c r="N11" s="41">
        <v>0.006286138649631782</v>
      </c>
      <c r="O11" s="41">
        <v>0</v>
      </c>
      <c r="P11" s="41">
        <v>0</v>
      </c>
      <c r="Q11" s="41">
        <v>0</v>
      </c>
      <c r="R11" s="41">
        <v>0</v>
      </c>
      <c r="S11" s="41">
        <v>0.00891011945460019</v>
      </c>
      <c r="T11" s="41">
        <v>0.01985741771490578</v>
      </c>
      <c r="U11" s="41">
        <v>0.02314392384775351</v>
      </c>
      <c r="V11" s="41">
        <v>0.031128191834376408</v>
      </c>
      <c r="W11" s="41">
        <v>0.03652871346222761</v>
      </c>
      <c r="X11" s="41">
        <v>0.040926452569876225</v>
      </c>
      <c r="Y11" s="41">
        <v>0.03308005328678394</v>
      </c>
      <c r="Z11" s="41">
        <v>0.01262884641183206</v>
      </c>
      <c r="AA11" s="41">
        <v>0.01860201983354293</v>
      </c>
      <c r="AB11" s="41">
        <v>0.0041048022871757175</v>
      </c>
      <c r="AC11" s="41">
        <v>0.0074671445639187565</v>
      </c>
      <c r="AD11" s="41">
        <v>0.02</v>
      </c>
      <c r="AE11" s="41">
        <v>0.02994019402064221</v>
      </c>
      <c r="AF11" s="110">
        <v>0.01365429208565843</v>
      </c>
      <c r="AG11" s="111"/>
    </row>
    <row r="12" spans="1:33" ht="15.75">
      <c r="A12" s="159" t="s">
        <v>40</v>
      </c>
      <c r="B12" s="41">
        <v>0.06999674732006662</v>
      </c>
      <c r="C12" s="41">
        <v>0.06605626810871813</v>
      </c>
      <c r="D12" s="41">
        <v>0.07843413990582196</v>
      </c>
      <c r="E12" s="41">
        <v>0.0696045750053479</v>
      </c>
      <c r="F12" s="41">
        <v>0.062466412305613936</v>
      </c>
      <c r="G12" s="41">
        <v>0.07345754058705369</v>
      </c>
      <c r="H12" s="41">
        <v>0.07049597582141125</v>
      </c>
      <c r="I12" s="41">
        <v>0.08179933575934566</v>
      </c>
      <c r="J12" s="41">
        <v>0.039180233746276966</v>
      </c>
      <c r="K12" s="41">
        <v>0.0698789498515904</v>
      </c>
      <c r="L12" s="41">
        <v>0.08677517642153404</v>
      </c>
      <c r="M12" s="41">
        <v>0.03803500391283406</v>
      </c>
      <c r="N12" s="41">
        <v>0.03771683189779068</v>
      </c>
      <c r="O12" s="41">
        <v>0.059691249668824505</v>
      </c>
      <c r="P12" s="41">
        <v>0.08787588992369137</v>
      </c>
      <c r="Q12" s="41">
        <v>0.06446500386634178</v>
      </c>
      <c r="R12" s="41">
        <v>0.011378568321066594</v>
      </c>
      <c r="S12" s="41">
        <v>0.00891011945460019</v>
      </c>
      <c r="T12" s="41">
        <v>0.028332440991785706</v>
      </c>
      <c r="U12" s="41">
        <v>0.03471588577163027</v>
      </c>
      <c r="V12" s="41">
        <v>0.020752127889584276</v>
      </c>
      <c r="W12" s="41">
        <v>0.024352475641485065</v>
      </c>
      <c r="X12" s="41">
        <v>0.010231613142469056</v>
      </c>
      <c r="Y12" s="41">
        <v>0.01102668442892798</v>
      </c>
      <c r="Z12" s="41">
        <v>0.00631442320591603</v>
      </c>
      <c r="AA12" s="41">
        <v>0.005314862809583695</v>
      </c>
      <c r="AB12" s="41">
        <v>0.04104802287175717</v>
      </c>
      <c r="AC12" s="41">
        <v>0.07467144563918757</v>
      </c>
      <c r="AD12" s="41">
        <v>0.07</v>
      </c>
      <c r="AE12" s="41">
        <v>0.02994019402064221</v>
      </c>
      <c r="AF12" s="110">
        <v>0.047489468164360955</v>
      </c>
      <c r="AG12" s="111"/>
    </row>
    <row r="13" spans="1:33" ht="15.75">
      <c r="A13" s="159" t="s">
        <v>41</v>
      </c>
      <c r="B13" s="41">
        <v>0.23000441328082696</v>
      </c>
      <c r="C13" s="41">
        <v>0.19386664657632105</v>
      </c>
      <c r="D13" s="41">
        <v>0.11989033264603871</v>
      </c>
      <c r="E13" s="41">
        <v>0.140329756811478</v>
      </c>
      <c r="F13" s="41">
        <v>0.2325464781781043</v>
      </c>
      <c r="G13" s="41">
        <v>0.15190679449837435</v>
      </c>
      <c r="H13" s="41">
        <v>0.22122574241891527</v>
      </c>
      <c r="I13" s="41">
        <v>0.25257831322239205</v>
      </c>
      <c r="J13" s="41">
        <v>0.23501791178387768</v>
      </c>
      <c r="K13" s="41">
        <v>0.25813310286049085</v>
      </c>
      <c r="L13" s="41">
        <v>0.172259736390658</v>
      </c>
      <c r="M13" s="41">
        <v>0.3031199712006189</v>
      </c>
      <c r="N13" s="41">
        <v>0.163589948587072</v>
      </c>
      <c r="O13" s="41">
        <v>0.09918088237288081</v>
      </c>
      <c r="P13" s="41">
        <v>0.13538512338073388</v>
      </c>
      <c r="Q13" s="41">
        <v>0.18054199468048635</v>
      </c>
      <c r="R13" s="41">
        <v>0.12699620276945636</v>
      </c>
      <c r="S13" s="41">
        <v>0.10210569543968315</v>
      </c>
      <c r="T13" s="41">
        <v>0.09723543405905456</v>
      </c>
      <c r="U13" s="41">
        <v>0.24491662525510208</v>
      </c>
      <c r="V13" s="41">
        <v>0.20323927940535114</v>
      </c>
      <c r="W13" s="41">
        <v>0.3817250556802784</v>
      </c>
      <c r="X13" s="41">
        <v>0.31063177500536066</v>
      </c>
      <c r="Y13" s="41">
        <v>0.3697948987119574</v>
      </c>
      <c r="Z13" s="41">
        <v>0.28826714635703615</v>
      </c>
      <c r="AA13" s="41">
        <v>0.29983815707388217</v>
      </c>
      <c r="AB13" s="41">
        <v>0.14251949972246383</v>
      </c>
      <c r="AC13" s="41">
        <v>0.17921146953405018</v>
      </c>
      <c r="AD13" s="41">
        <v>0.15</v>
      </c>
      <c r="AE13" s="41">
        <v>0.17964116412385325</v>
      </c>
      <c r="AF13" s="110">
        <v>0.20891347529191118</v>
      </c>
      <c r="AG13" s="111"/>
    </row>
    <row r="14" spans="1:33" ht="15.75">
      <c r="A14" s="159" t="s">
        <v>42</v>
      </c>
      <c r="B14" s="41">
        <v>0.050003949896878355</v>
      </c>
      <c r="C14" s="41">
        <v>0.043878484341774</v>
      </c>
      <c r="D14" s="41">
        <v>0.122778543405488</v>
      </c>
      <c r="E14" s="41">
        <v>0.12026380544918223</v>
      </c>
      <c r="F14" s="41">
        <v>0.05979766581722683</v>
      </c>
      <c r="G14" s="41">
        <v>0.06751413088816637</v>
      </c>
      <c r="H14" s="41">
        <v>0.049161276093092274</v>
      </c>
      <c r="I14" s="41">
        <v>0.05051566264447841</v>
      </c>
      <c r="J14" s="41">
        <v>0.020436340155119796</v>
      </c>
      <c r="K14" s="41">
        <v>0.018221160201917</v>
      </c>
      <c r="L14" s="41">
        <v>0.14419480229299322</v>
      </c>
      <c r="M14" s="41">
        <v>0.03830396460620848</v>
      </c>
      <c r="N14" s="41">
        <v>0.12048747607333056</v>
      </c>
      <c r="O14" s="41">
        <v>0.1782922214891316</v>
      </c>
      <c r="P14" s="41">
        <v>0.2253195267693643</v>
      </c>
      <c r="Q14" s="41">
        <v>0.09125625599565991</v>
      </c>
      <c r="R14" s="41">
        <v>0.16772805202748567</v>
      </c>
      <c r="S14" s="41">
        <v>0.19144805960124262</v>
      </c>
      <c r="T14" s="41">
        <v>0.20527480523578187</v>
      </c>
      <c r="U14" s="41">
        <v>0.03183916128316327</v>
      </c>
      <c r="V14" s="41">
        <v>0.02258214215615013</v>
      </c>
      <c r="W14" s="41">
        <v>0.02313485185941081</v>
      </c>
      <c r="X14" s="41">
        <v>0.0282392522732146</v>
      </c>
      <c r="Y14" s="41">
        <v>0.032628961651055076</v>
      </c>
      <c r="Z14" s="41">
        <v>0.016472408363259205</v>
      </c>
      <c r="AA14" s="41">
        <v>0.053182645485472003</v>
      </c>
      <c r="AB14" s="41">
        <v>0.008551169983347831</v>
      </c>
      <c r="AC14" s="41">
        <v>0.014934289127837513</v>
      </c>
      <c r="AD14" s="41">
        <v>0.02</v>
      </c>
      <c r="AE14" s="41">
        <v>0.019960129347094804</v>
      </c>
      <c r="AF14" s="110">
        <v>0.07454400046205903</v>
      </c>
      <c r="AG14" s="111"/>
    </row>
    <row r="15" spans="1:33" ht="15.75">
      <c r="A15" s="159" t="s">
        <v>43</v>
      </c>
      <c r="B15" s="41">
        <v>0.06999674732006662</v>
      </c>
      <c r="C15" s="41">
        <v>0.05661965837890125</v>
      </c>
      <c r="D15" s="41">
        <v>0.09804267488227741</v>
      </c>
      <c r="E15" s="41">
        <v>0.11507225833986902</v>
      </c>
      <c r="F15" s="41">
        <v>0.041644274870409295</v>
      </c>
      <c r="G15" s="41">
        <v>0.06296360621747459</v>
      </c>
      <c r="H15" s="41">
        <v>0.040283414755092145</v>
      </c>
      <c r="I15" s="41">
        <v>0.07157441878942745</v>
      </c>
      <c r="J15" s="41">
        <v>0.06856540905598468</v>
      </c>
      <c r="K15" s="41">
        <v>0.05989624272993463</v>
      </c>
      <c r="L15" s="41">
        <v>0.06749180388341536</v>
      </c>
      <c r="M15" s="41">
        <v>0.05705250586925109</v>
      </c>
      <c r="N15" s="41">
        <v>0.1309297239996859</v>
      </c>
      <c r="O15" s="41">
        <v>0.05116392828756385</v>
      </c>
      <c r="P15" s="41">
        <v>0.06834791438509329</v>
      </c>
      <c r="Q15" s="41">
        <v>0.06446500386634178</v>
      </c>
      <c r="R15" s="41">
        <v>0.11378568321066594</v>
      </c>
      <c r="S15" s="41">
        <v>0.08455059727300092</v>
      </c>
      <c r="T15" s="41">
        <v>0.06877411921188376</v>
      </c>
      <c r="U15" s="41">
        <v>0.0810037334671373</v>
      </c>
      <c r="V15" s="41">
        <v>0.062256383668752815</v>
      </c>
      <c r="W15" s="41">
        <v>0.06696930801408393</v>
      </c>
      <c r="X15" s="41">
        <v>0.05627387228357983</v>
      </c>
      <c r="Y15" s="41">
        <v>0.05513342214463991</v>
      </c>
      <c r="Z15" s="41">
        <v>0.03409788531194655</v>
      </c>
      <c r="AA15" s="41">
        <v>0.031889176857502165</v>
      </c>
      <c r="AB15" s="41">
        <v>0.061572034307635755</v>
      </c>
      <c r="AC15" s="41">
        <v>0.11200716845878136</v>
      </c>
      <c r="AD15" s="41">
        <v>0.05</v>
      </c>
      <c r="AE15" s="41">
        <v>0.03992025869418961</v>
      </c>
      <c r="AF15" s="110">
        <v>0.06323557916326923</v>
      </c>
      <c r="AG15" s="111"/>
    </row>
    <row r="16" spans="1:33" ht="15.75">
      <c r="A16" s="159" t="s">
        <v>44</v>
      </c>
      <c r="B16" s="41">
        <v>0.02999860599431427</v>
      </c>
      <c r="C16" s="41">
        <v>0.03774643891926751</v>
      </c>
      <c r="D16" s="41">
        <v>0.029412802464683228</v>
      </c>
      <c r="E16" s="41">
        <v>0.040087935149727416</v>
      </c>
      <c r="F16" s="41">
        <v>0.010411068717602324</v>
      </c>
      <c r="G16" s="41">
        <v>0.010493934369579098</v>
      </c>
      <c r="H16" s="41">
        <v>0.010070853688773036</v>
      </c>
      <c r="I16" s="41">
        <v>0.020449833939836414</v>
      </c>
      <c r="J16" s="41">
        <v>0.0489752921828462</v>
      </c>
      <c r="K16" s="41">
        <v>0.019965414243311542</v>
      </c>
      <c r="L16" s="41">
        <v>0.009641686269059337</v>
      </c>
      <c r="M16" s="41">
        <v>0.047543754891042574</v>
      </c>
      <c r="N16" s="41">
        <v>0.047146039872238366</v>
      </c>
      <c r="O16" s="41">
        <v>0.017054642762521284</v>
      </c>
      <c r="P16" s="41">
        <v>0.009763987769299041</v>
      </c>
      <c r="Q16" s="41">
        <v>0.02148833462211393</v>
      </c>
      <c r="R16" s="41">
        <v>0.011378568321066594</v>
      </c>
      <c r="S16" s="41">
        <v>0.00891011945460019</v>
      </c>
      <c r="T16" s="41">
        <v>0.01985741771490578</v>
      </c>
      <c r="U16" s="41">
        <v>0.02314392384775351</v>
      </c>
      <c r="V16" s="41">
        <v>0.010376063944792138</v>
      </c>
      <c r="W16" s="41">
        <v>0.012176237820742532</v>
      </c>
      <c r="X16" s="41">
        <v>0.020463226284938112</v>
      </c>
      <c r="Y16" s="41">
        <v>0.01102668442892798</v>
      </c>
      <c r="Z16" s="41">
        <v>0.010103077129465647</v>
      </c>
      <c r="AA16" s="41">
        <v>0.013287157023959236</v>
      </c>
      <c r="AB16" s="41">
        <v>0.008209604574351435</v>
      </c>
      <c r="AC16" s="41">
        <v>0.014934289127837513</v>
      </c>
      <c r="AD16" s="41">
        <v>0.02</v>
      </c>
      <c r="AE16" s="41">
        <v>0.019960129347094804</v>
      </c>
      <c r="AF16" s="110">
        <v>0.02065798363972512</v>
      </c>
      <c r="AG16" s="111"/>
    </row>
    <row r="17" spans="1:33" ht="15.75">
      <c r="A17" s="159" t="s">
        <v>45</v>
      </c>
      <c r="B17" s="41">
        <v>0.16000789979375696</v>
      </c>
      <c r="C17" s="41">
        <v>0.16155553881360088</v>
      </c>
      <c r="D17" s="41">
        <v>0.07493145790377417</v>
      </c>
      <c r="E17" s="41">
        <v>0.12026380544918223</v>
      </c>
      <c r="F17" s="41">
        <v>0.17889451598400163</v>
      </c>
      <c r="G17" s="41">
        <v>0.20214611904871455</v>
      </c>
      <c r="H17" s="41">
        <v>0.19855282938280652</v>
      </c>
      <c r="I17" s="41">
        <v>0.15928531068971108</v>
      </c>
      <c r="J17" s="41">
        <v>0.11750895589193884</v>
      </c>
      <c r="K17" s="41">
        <v>0.156658701514378</v>
      </c>
      <c r="L17" s="41">
        <v>0.04005411174805367</v>
      </c>
      <c r="M17" s="41">
        <v>0.08705853959420737</v>
      </c>
      <c r="N17" s="41">
        <v>0.0738343602928491</v>
      </c>
      <c r="O17" s="41">
        <v>0.023336678205383717</v>
      </c>
      <c r="P17" s="41">
        <v>0.017406658720380074</v>
      </c>
      <c r="Q17" s="41">
        <v>0.04272868173709829</v>
      </c>
      <c r="R17" s="41">
        <v>0.09065169627112644</v>
      </c>
      <c r="S17" s="41">
        <v>0.051052847719841574</v>
      </c>
      <c r="T17" s="41">
        <v>0.03241181135301819</v>
      </c>
      <c r="U17" s="41">
        <v>0.12245831262755104</v>
      </c>
      <c r="V17" s="41">
        <v>0.16734289921374404</v>
      </c>
      <c r="W17" s="41">
        <v>0.05930871132149646</v>
      </c>
      <c r="X17" s="41">
        <v>0.0994577551345717</v>
      </c>
      <c r="Y17" s="41">
        <v>0.10628174815934592</v>
      </c>
      <c r="Z17" s="41">
        <v>0.04941722508977762</v>
      </c>
      <c r="AA17" s="41">
        <v>0.058780818694469064</v>
      </c>
      <c r="AB17" s="41">
        <v>0.06840935986678265</v>
      </c>
      <c r="AC17" s="41">
        <v>0.08960573476702509</v>
      </c>
      <c r="AD17" s="41">
        <v>0.1</v>
      </c>
      <c r="AE17" s="41">
        <v>0.03992025869418961</v>
      </c>
      <c r="AF17" s="110">
        <v>0.09525099834682564</v>
      </c>
      <c r="AG17" s="111"/>
    </row>
    <row r="18" spans="1:33" ht="15.75">
      <c r="A18" s="159" t="s">
        <v>46</v>
      </c>
      <c r="B18" s="41">
        <v>0.04999767665719044</v>
      </c>
      <c r="C18" s="41">
        <v>0.03774643891926751</v>
      </c>
      <c r="D18" s="41">
        <v>0.01960853497645549</v>
      </c>
      <c r="E18" s="41">
        <v>0.015467683334521759</v>
      </c>
      <c r="F18" s="41">
        <v>0.05205534358801162</v>
      </c>
      <c r="G18" s="41">
        <v>0.052469671847895485</v>
      </c>
      <c r="H18" s="41">
        <v>0.05035426844386517</v>
      </c>
      <c r="I18" s="41">
        <v>0.04089966787967283</v>
      </c>
      <c r="J18" s="41">
        <v>0.029385175309707724</v>
      </c>
      <c r="K18" s="41">
        <v>0.029948121364967314</v>
      </c>
      <c r="L18" s="41">
        <v>0.019283372538118675</v>
      </c>
      <c r="M18" s="41">
        <v>0.03803500391283406</v>
      </c>
      <c r="N18" s="41">
        <v>0.0830374493034093</v>
      </c>
      <c r="O18" s="41">
        <v>0.025581964143781926</v>
      </c>
      <c r="P18" s="41">
        <v>0.019527975538598082</v>
      </c>
      <c r="Q18" s="41">
        <v>0.02148833462211393</v>
      </c>
      <c r="R18" s="41">
        <v>0.05268703140460248</v>
      </c>
      <c r="S18" s="41">
        <v>0.026730358363800576</v>
      </c>
      <c r="T18" s="41">
        <v>0.05037038707755096</v>
      </c>
      <c r="U18" s="41">
        <v>0.05785980961938379</v>
      </c>
      <c r="V18" s="41">
        <v>0.05188031972396068</v>
      </c>
      <c r="W18" s="41">
        <v>0.03652871346222761</v>
      </c>
      <c r="X18" s="41">
        <v>0.040926452569876225</v>
      </c>
      <c r="Y18" s="41">
        <v>0.03308005328678394</v>
      </c>
      <c r="Z18" s="41">
        <v>0.020206154258931294</v>
      </c>
      <c r="AA18" s="41">
        <v>0.01860201983354293</v>
      </c>
      <c r="AB18" s="41">
        <v>0.03283841829740574</v>
      </c>
      <c r="AC18" s="41">
        <v>0.05973715651135005</v>
      </c>
      <c r="AD18" s="41">
        <v>0.07</v>
      </c>
      <c r="AE18" s="41">
        <v>0.04990032336773701</v>
      </c>
      <c r="AF18" s="110">
        <v>0.03655265669474592</v>
      </c>
      <c r="AG18" s="111"/>
    </row>
    <row r="19" spans="1:33" ht="15.75">
      <c r="A19" s="159" t="s">
        <v>47</v>
      </c>
      <c r="B19" s="41">
        <v>0.024898795909391574</v>
      </c>
      <c r="C19" s="41">
        <v>0.028309829189450623</v>
      </c>
      <c r="D19" s="41">
        <v>0.009804267488227745</v>
      </c>
      <c r="E19" s="41">
        <v>0.007733841667260879</v>
      </c>
      <c r="F19" s="41">
        <v>0.020822137435204648</v>
      </c>
      <c r="G19" s="41">
        <v>0.03148180310873729</v>
      </c>
      <c r="H19" s="41">
        <v>0.020141707377546073</v>
      </c>
      <c r="I19" s="41">
        <v>0.020449833939836414</v>
      </c>
      <c r="J19" s="41">
        <v>0.009795058436569241</v>
      </c>
      <c r="K19" s="41">
        <v>0.019965414243311542</v>
      </c>
      <c r="L19" s="41">
        <v>0.019283372538118675</v>
      </c>
      <c r="M19" s="41">
        <v>0.028526252934625546</v>
      </c>
      <c r="N19" s="41">
        <v>0.02473319085301466</v>
      </c>
      <c r="O19" s="41">
        <v>0.017054642762521284</v>
      </c>
      <c r="P19" s="41">
        <v>0.019527975538598082</v>
      </c>
      <c r="Q19" s="41">
        <v>0.02148833462211393</v>
      </c>
      <c r="R19" s="41">
        <v>0.05268703140460248</v>
      </c>
      <c r="S19" s="41">
        <v>0.01782023890920038</v>
      </c>
      <c r="T19" s="41">
        <v>0.03051296936264516</v>
      </c>
      <c r="U19" s="41">
        <v>0.03471588577163027</v>
      </c>
      <c r="V19" s="41">
        <v>0.020752127889584276</v>
      </c>
      <c r="W19" s="41">
        <v>0.024352475641485065</v>
      </c>
      <c r="X19" s="41">
        <v>0.020463226284938112</v>
      </c>
      <c r="Y19" s="41">
        <v>0.02205336885785596</v>
      </c>
      <c r="Z19" s="41">
        <v>0.01262884641183206</v>
      </c>
      <c r="AA19" s="41">
        <v>0.01062972561916739</v>
      </c>
      <c r="AB19" s="41">
        <v>0.024628813723054303</v>
      </c>
      <c r="AC19" s="41">
        <v>0.044802867383512544</v>
      </c>
      <c r="AD19" s="41">
        <v>0.03</v>
      </c>
      <c r="AE19" s="41">
        <v>0.019960129347094804</v>
      </c>
      <c r="AF19" s="110">
        <v>0.021460657224229164</v>
      </c>
      <c r="AG19" s="111"/>
    </row>
    <row r="20" spans="1:33" ht="15.75">
      <c r="A20" s="160" t="s">
        <v>48</v>
      </c>
      <c r="B20" s="115">
        <f>SUM(B5:B19)</f>
        <v>1</v>
      </c>
      <c r="C20" s="115">
        <f aca="true" t="shared" si="0" ref="C20:AE20">SUM(C5:C19)</f>
        <v>0.9999999999999999</v>
      </c>
      <c r="D20" s="115">
        <f t="shared" si="0"/>
        <v>1.0000000000000002</v>
      </c>
      <c r="E20" s="115">
        <f t="shared" si="0"/>
        <v>1.0000000000000002</v>
      </c>
      <c r="F20" s="115">
        <f t="shared" si="0"/>
        <v>1.0000000000000002</v>
      </c>
      <c r="G20" s="115">
        <f t="shared" si="0"/>
        <v>1</v>
      </c>
      <c r="H20" s="115">
        <f t="shared" si="0"/>
        <v>0.9999999999999999</v>
      </c>
      <c r="I20" s="115">
        <f t="shared" si="0"/>
        <v>1.0000000000000002</v>
      </c>
      <c r="J20" s="115">
        <f t="shared" si="0"/>
        <v>1</v>
      </c>
      <c r="K20" s="115">
        <f t="shared" si="0"/>
        <v>1.0000000000000002</v>
      </c>
      <c r="L20" s="115">
        <f t="shared" si="0"/>
        <v>1.0000000000000002</v>
      </c>
      <c r="M20" s="115">
        <f t="shared" si="0"/>
        <v>0.9999999999999997</v>
      </c>
      <c r="N20" s="115">
        <f t="shared" si="0"/>
        <v>0.9999999999999999</v>
      </c>
      <c r="O20" s="115">
        <f t="shared" si="0"/>
        <v>1</v>
      </c>
      <c r="P20" s="115">
        <f t="shared" si="0"/>
        <v>0.9999999999999998</v>
      </c>
      <c r="Q20" s="115">
        <f t="shared" si="0"/>
        <v>1.0000000000000002</v>
      </c>
      <c r="R20" s="115">
        <f t="shared" si="0"/>
        <v>0.9999999999999999</v>
      </c>
      <c r="S20" s="115">
        <f t="shared" si="0"/>
        <v>1</v>
      </c>
      <c r="T20" s="115">
        <f t="shared" si="0"/>
        <v>0.9999999999999999</v>
      </c>
      <c r="U20" s="115">
        <f t="shared" si="0"/>
        <v>0.9999999999999999</v>
      </c>
      <c r="V20" s="115">
        <f t="shared" si="0"/>
        <v>1.0000000000000002</v>
      </c>
      <c r="W20" s="115">
        <f t="shared" si="0"/>
        <v>1</v>
      </c>
      <c r="X20" s="115">
        <f t="shared" si="0"/>
        <v>0.9999999999999999</v>
      </c>
      <c r="Y20" s="115">
        <f t="shared" si="0"/>
        <v>1</v>
      </c>
      <c r="Z20" s="115">
        <f t="shared" si="0"/>
        <v>1.0000000000000002</v>
      </c>
      <c r="AA20" s="115">
        <f t="shared" si="0"/>
        <v>1</v>
      </c>
      <c r="AB20" s="115">
        <f t="shared" si="0"/>
        <v>0.9999999999999999</v>
      </c>
      <c r="AC20" s="115">
        <f t="shared" si="0"/>
        <v>1</v>
      </c>
      <c r="AD20" s="115">
        <f t="shared" si="0"/>
        <v>1.0000000000000002</v>
      </c>
      <c r="AE20" s="115">
        <f t="shared" si="0"/>
        <v>0.9999999999999998</v>
      </c>
      <c r="AF20" s="119">
        <f>SUM(AF5:AF19)</f>
        <v>0.9999760615868004</v>
      </c>
      <c r="AG20" s="42"/>
    </row>
    <row r="21" spans="1:33" ht="15.75">
      <c r="A21" s="16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4"/>
      <c r="AG21" s="42"/>
    </row>
    <row r="22" spans="1:33" ht="15.75">
      <c r="A22" s="156" t="s">
        <v>49</v>
      </c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87"/>
      <c r="Q22" s="87"/>
      <c r="R22" s="87"/>
      <c r="S22" s="10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46"/>
      <c r="AG22" s="42"/>
    </row>
    <row r="23" spans="1:33" ht="15.75">
      <c r="A23" s="162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2"/>
    </row>
    <row r="24" spans="1:33" ht="15.75">
      <c r="A24" s="163" t="str">
        <f>A3</f>
        <v>Crop</v>
      </c>
      <c r="B24" s="40" t="s">
        <v>3</v>
      </c>
      <c r="C24" s="40" t="s">
        <v>4</v>
      </c>
      <c r="D24" s="40" t="s">
        <v>5</v>
      </c>
      <c r="E24" s="40" t="s">
        <v>6</v>
      </c>
      <c r="F24" s="40" t="s">
        <v>7</v>
      </c>
      <c r="G24" s="40" t="s">
        <v>8</v>
      </c>
      <c r="H24" s="40" t="s">
        <v>9</v>
      </c>
      <c r="I24" s="40" t="s">
        <v>10</v>
      </c>
      <c r="J24" s="40" t="s">
        <v>11</v>
      </c>
      <c r="K24" s="40" t="s">
        <v>12</v>
      </c>
      <c r="L24" s="40" t="s">
        <v>13</v>
      </c>
      <c r="M24" s="40" t="s">
        <v>14</v>
      </c>
      <c r="N24" s="40" t="s">
        <v>15</v>
      </c>
      <c r="O24" s="40" t="s">
        <v>16</v>
      </c>
      <c r="P24" s="40" t="s">
        <v>17</v>
      </c>
      <c r="Q24" s="40" t="s">
        <v>18</v>
      </c>
      <c r="R24" s="40" t="s">
        <v>19</v>
      </c>
      <c r="S24" s="40" t="s">
        <v>20</v>
      </c>
      <c r="T24" s="40" t="s">
        <v>21</v>
      </c>
      <c r="U24" s="40" t="s">
        <v>22</v>
      </c>
      <c r="V24" s="40" t="s">
        <v>23</v>
      </c>
      <c r="W24" s="40" t="s">
        <v>24</v>
      </c>
      <c r="X24" s="40" t="s">
        <v>25</v>
      </c>
      <c r="Y24" s="40" t="s">
        <v>26</v>
      </c>
      <c r="Z24" s="40" t="s">
        <v>27</v>
      </c>
      <c r="AA24" s="40" t="s">
        <v>28</v>
      </c>
      <c r="AB24" s="40" t="s">
        <v>29</v>
      </c>
      <c r="AC24" s="40" t="s">
        <v>30</v>
      </c>
      <c r="AD24" s="40" t="s">
        <v>31</v>
      </c>
      <c r="AE24" s="40" t="s">
        <v>32</v>
      </c>
      <c r="AF24" s="47" t="s">
        <v>48</v>
      </c>
      <c r="AG24" s="42"/>
    </row>
    <row r="25" spans="1:33" ht="15.75">
      <c r="A25" s="163" t="str">
        <f aca="true" t="shared" si="1" ref="A25:A39">A5</f>
        <v>Sorghum</v>
      </c>
      <c r="B25" s="48">
        <f>B5*B$40</f>
        <v>0</v>
      </c>
      <c r="C25" s="48">
        <f aca="true" t="shared" si="2" ref="C25:AE25">C5*C$40</f>
        <v>0</v>
      </c>
      <c r="D25" s="48">
        <f t="shared" si="2"/>
        <v>0</v>
      </c>
      <c r="E25" s="48">
        <f t="shared" si="2"/>
        <v>0</v>
      </c>
      <c r="F25" s="48">
        <f t="shared" si="2"/>
        <v>0</v>
      </c>
      <c r="G25" s="48">
        <f t="shared" si="2"/>
        <v>0</v>
      </c>
      <c r="H25" s="48">
        <f t="shared" si="2"/>
        <v>0</v>
      </c>
      <c r="I25" s="48">
        <f t="shared" si="2"/>
        <v>0</v>
      </c>
      <c r="J25" s="48">
        <f t="shared" si="2"/>
        <v>0</v>
      </c>
      <c r="K25" s="48">
        <f t="shared" si="2"/>
        <v>0</v>
      </c>
      <c r="L25" s="48">
        <f t="shared" si="2"/>
        <v>0</v>
      </c>
      <c r="M25" s="48">
        <f t="shared" si="2"/>
        <v>0</v>
      </c>
      <c r="N25" s="48">
        <f t="shared" si="2"/>
        <v>0</v>
      </c>
      <c r="O25" s="48">
        <f t="shared" si="2"/>
        <v>0</v>
      </c>
      <c r="P25" s="48">
        <f t="shared" si="2"/>
        <v>0</v>
      </c>
      <c r="Q25" s="48">
        <f t="shared" si="2"/>
        <v>0</v>
      </c>
      <c r="R25" s="48">
        <f t="shared" si="2"/>
        <v>0</v>
      </c>
      <c r="S25" s="48">
        <f t="shared" si="2"/>
        <v>4391.143282167071</v>
      </c>
      <c r="T25" s="48">
        <f t="shared" si="2"/>
        <v>0</v>
      </c>
      <c r="U25" s="48">
        <f t="shared" si="2"/>
        <v>0</v>
      </c>
      <c r="V25" s="48">
        <f t="shared" si="2"/>
        <v>0</v>
      </c>
      <c r="W25" s="48">
        <f t="shared" si="2"/>
        <v>0</v>
      </c>
      <c r="X25" s="48">
        <f t="shared" si="2"/>
        <v>527.7798402355188</v>
      </c>
      <c r="Y25" s="48">
        <f t="shared" si="2"/>
        <v>607.5799806504618</v>
      </c>
      <c r="Z25" s="48">
        <f t="shared" si="2"/>
        <v>872.0236674628405</v>
      </c>
      <c r="AA25" s="48">
        <f t="shared" si="2"/>
        <v>1810.4037490485407</v>
      </c>
      <c r="AB25" s="48">
        <f t="shared" si="2"/>
        <v>3668.2111329297045</v>
      </c>
      <c r="AC25" s="48">
        <f t="shared" si="2"/>
        <v>0</v>
      </c>
      <c r="AD25" s="48">
        <f t="shared" si="2"/>
        <v>0</v>
      </c>
      <c r="AE25" s="48">
        <f t="shared" si="2"/>
        <v>1673.88</v>
      </c>
      <c r="AF25" s="49">
        <f aca="true" t="shared" si="3" ref="AF25:AF39">SUM(B25:AE25)</f>
        <v>13551.021652494139</v>
      </c>
      <c r="AG25" s="42"/>
    </row>
    <row r="26" spans="1:33" ht="15.75">
      <c r="A26" s="164" t="str">
        <f>A6</f>
        <v>Maize</v>
      </c>
      <c r="B26" s="139">
        <f aca="true" t="shared" si="4" ref="B26:AE26">B6*B$40</f>
        <v>1841.487757895648</v>
      </c>
      <c r="C26" s="139">
        <f t="shared" si="4"/>
        <v>1842.539300263658</v>
      </c>
      <c r="D26" s="139">
        <f t="shared" si="4"/>
        <v>3441.0030979625253</v>
      </c>
      <c r="E26" s="139">
        <f t="shared" si="4"/>
        <v>1565.0715672680276</v>
      </c>
      <c r="F26" s="139">
        <f t="shared" si="4"/>
        <v>4014.9919818356325</v>
      </c>
      <c r="G26" s="139">
        <f t="shared" si="4"/>
        <v>2716.404933045132</v>
      </c>
      <c r="H26" s="139">
        <f t="shared" si="4"/>
        <v>4236.018146628966</v>
      </c>
      <c r="I26" s="139">
        <f t="shared" si="4"/>
        <v>3260.176176067214</v>
      </c>
      <c r="J26" s="139">
        <f t="shared" si="4"/>
        <v>4971.399289389379</v>
      </c>
      <c r="K26" s="139">
        <f t="shared" si="4"/>
        <v>2828.425031829878</v>
      </c>
      <c r="L26" s="139">
        <f t="shared" si="4"/>
        <v>4213</v>
      </c>
      <c r="M26" s="139">
        <f t="shared" si="4"/>
        <v>2890.338204484333</v>
      </c>
      <c r="N26" s="139">
        <f t="shared" si="4"/>
        <v>2025.0108499617315</v>
      </c>
      <c r="O26" s="139">
        <f t="shared" si="4"/>
        <v>6973.828698961523</v>
      </c>
      <c r="P26" s="139">
        <f t="shared" si="4"/>
        <v>3936.8315027400495</v>
      </c>
      <c r="Q26" s="139">
        <f t="shared" si="4"/>
        <v>4895.951459123718</v>
      </c>
      <c r="R26" s="139">
        <f t="shared" si="4"/>
        <v>2082.6167664604864</v>
      </c>
      <c r="S26" s="139">
        <f t="shared" si="4"/>
        <v>2673.4999999999995</v>
      </c>
      <c r="T26" s="139">
        <f t="shared" si="4"/>
        <v>2232</v>
      </c>
      <c r="U26" s="139">
        <f t="shared" si="4"/>
        <v>1884</v>
      </c>
      <c r="V26" s="139">
        <f t="shared" si="4"/>
        <v>4948.621599206478</v>
      </c>
      <c r="W26" s="139">
        <f t="shared" si="4"/>
        <v>2527.490900626644</v>
      </c>
      <c r="X26" s="139">
        <f t="shared" si="4"/>
        <v>3047.2835984961444</v>
      </c>
      <c r="Y26" s="139">
        <f t="shared" si="4"/>
        <v>481.46780101692025</v>
      </c>
      <c r="Z26" s="139">
        <f t="shared" si="4"/>
        <v>9440.28326930299</v>
      </c>
      <c r="AA26" s="139">
        <f t="shared" si="4"/>
        <v>6278.126993779737</v>
      </c>
      <c r="AB26" s="139">
        <f t="shared" si="4"/>
        <v>10269.091244942923</v>
      </c>
      <c r="AC26" s="139">
        <f t="shared" si="4"/>
        <v>99.22222222222221</v>
      </c>
      <c r="AD26" s="139">
        <f t="shared" si="4"/>
        <v>283.39000000000004</v>
      </c>
      <c r="AE26" s="139">
        <f t="shared" si="4"/>
        <v>515.04</v>
      </c>
      <c r="AF26" s="140">
        <f t="shared" si="3"/>
        <v>102414.61239351192</v>
      </c>
      <c r="AG26" s="42"/>
    </row>
    <row r="27" spans="1:33" ht="15.75">
      <c r="A27" s="164" t="str">
        <f t="shared" si="1"/>
        <v>Wheat</v>
      </c>
      <c r="B27" s="139">
        <f aca="true" t="shared" si="5" ref="B27:AE27">B7*B$40</f>
        <v>0</v>
      </c>
      <c r="C27" s="139">
        <f t="shared" si="5"/>
        <v>0</v>
      </c>
      <c r="D27" s="139">
        <f t="shared" si="5"/>
        <v>854.1078789520644</v>
      </c>
      <c r="E27" s="139">
        <f t="shared" si="5"/>
        <v>666.5970139558324</v>
      </c>
      <c r="F27" s="139">
        <f t="shared" si="5"/>
        <v>0</v>
      </c>
      <c r="G27" s="139">
        <f t="shared" si="5"/>
        <v>0</v>
      </c>
      <c r="H27" s="139">
        <f t="shared" si="5"/>
        <v>0</v>
      </c>
      <c r="I27" s="139">
        <f t="shared" si="5"/>
        <v>0</v>
      </c>
      <c r="J27" s="139">
        <f t="shared" si="5"/>
        <v>0</v>
      </c>
      <c r="K27" s="139">
        <f t="shared" si="5"/>
        <v>72</v>
      </c>
      <c r="L27" s="139">
        <f t="shared" si="5"/>
        <v>824.1556461731973</v>
      </c>
      <c r="M27" s="139">
        <f t="shared" si="5"/>
        <v>1060.3661495614272</v>
      </c>
      <c r="N27" s="139">
        <f t="shared" si="5"/>
        <v>1383.111317699061</v>
      </c>
      <c r="O27" s="139">
        <f t="shared" si="5"/>
        <v>1992.5224854175804</v>
      </c>
      <c r="P27" s="139">
        <f t="shared" si="5"/>
        <v>519.0553482212512</v>
      </c>
      <c r="Q27" s="139">
        <f t="shared" si="5"/>
        <v>1522.5143440339857</v>
      </c>
      <c r="R27" s="139">
        <f t="shared" si="5"/>
        <v>888.9291069581125</v>
      </c>
      <c r="S27" s="139">
        <f t="shared" si="5"/>
        <v>3831.1464995970164</v>
      </c>
      <c r="T27" s="139">
        <f t="shared" si="5"/>
        <v>2232</v>
      </c>
      <c r="U27" s="139">
        <f t="shared" si="5"/>
        <v>642</v>
      </c>
      <c r="V27" s="139">
        <f t="shared" si="5"/>
        <v>0</v>
      </c>
      <c r="W27" s="139">
        <f t="shared" si="5"/>
        <v>0</v>
      </c>
      <c r="X27" s="139">
        <f t="shared" si="5"/>
        <v>0</v>
      </c>
      <c r="Y27" s="139">
        <f t="shared" si="5"/>
        <v>0</v>
      </c>
      <c r="Z27" s="139">
        <f t="shared" si="5"/>
        <v>0</v>
      </c>
      <c r="AA27" s="139">
        <f t="shared" si="5"/>
        <v>1077.1875954546385</v>
      </c>
      <c r="AB27" s="139">
        <f t="shared" si="5"/>
        <v>0</v>
      </c>
      <c r="AC27" s="139">
        <f t="shared" si="5"/>
        <v>0</v>
      </c>
      <c r="AD27" s="139">
        <f t="shared" si="5"/>
        <v>0</v>
      </c>
      <c r="AE27" s="139">
        <f t="shared" si="5"/>
        <v>0</v>
      </c>
      <c r="AF27" s="140">
        <f t="shared" si="3"/>
        <v>17565.693386024166</v>
      </c>
      <c r="AG27" s="42"/>
    </row>
    <row r="28" spans="1:33" ht="15.75">
      <c r="A28" s="163" t="str">
        <f t="shared" si="1"/>
        <v>Rice</v>
      </c>
      <c r="B28" s="48">
        <f aca="true" t="shared" si="6" ref="B28:AE28">B8*B$40</f>
        <v>616.7899695276632</v>
      </c>
      <c r="C28" s="48">
        <f t="shared" si="6"/>
        <v>2587</v>
      </c>
      <c r="D28" s="48">
        <f t="shared" si="6"/>
        <v>0</v>
      </c>
      <c r="E28" s="48">
        <f t="shared" si="6"/>
        <v>0</v>
      </c>
      <c r="F28" s="48">
        <f t="shared" si="6"/>
        <v>55</v>
      </c>
      <c r="G28" s="48">
        <f t="shared" si="6"/>
        <v>486.00000000000006</v>
      </c>
      <c r="H28" s="48">
        <f t="shared" si="6"/>
        <v>322</v>
      </c>
      <c r="I28" s="48">
        <f t="shared" si="6"/>
        <v>0</v>
      </c>
      <c r="J28" s="48">
        <f t="shared" si="6"/>
        <v>2300</v>
      </c>
      <c r="K28" s="48">
        <f t="shared" si="6"/>
        <v>320</v>
      </c>
      <c r="L28" s="48">
        <f t="shared" si="6"/>
        <v>0</v>
      </c>
      <c r="M28" s="48">
        <f t="shared" si="6"/>
        <v>0</v>
      </c>
      <c r="N28" s="48">
        <f t="shared" si="6"/>
        <v>29</v>
      </c>
      <c r="O28" s="48">
        <f t="shared" si="6"/>
        <v>621</v>
      </c>
      <c r="P28" s="48">
        <f t="shared" si="6"/>
        <v>0</v>
      </c>
      <c r="Q28" s="48">
        <f t="shared" si="6"/>
        <v>0</v>
      </c>
      <c r="R28" s="48">
        <f t="shared" si="6"/>
        <v>0</v>
      </c>
      <c r="S28" s="48">
        <f t="shared" si="6"/>
        <v>0</v>
      </c>
      <c r="T28" s="48">
        <f t="shared" si="6"/>
        <v>0</v>
      </c>
      <c r="U28" s="48">
        <f t="shared" si="6"/>
        <v>2</v>
      </c>
      <c r="V28" s="48">
        <f t="shared" si="6"/>
        <v>795</v>
      </c>
      <c r="W28" s="48">
        <f t="shared" si="6"/>
        <v>891.1967235940019</v>
      </c>
      <c r="X28" s="48">
        <f t="shared" si="6"/>
        <v>116</v>
      </c>
      <c r="Y28" s="48">
        <f t="shared" si="6"/>
        <v>1402</v>
      </c>
      <c r="Z28" s="48">
        <f t="shared" si="6"/>
        <v>510</v>
      </c>
      <c r="AA28" s="48">
        <f t="shared" si="6"/>
        <v>613</v>
      </c>
      <c r="AB28" s="48">
        <f t="shared" si="6"/>
        <v>550</v>
      </c>
      <c r="AC28" s="48">
        <f t="shared" si="6"/>
        <v>0</v>
      </c>
      <c r="AD28" s="48">
        <f t="shared" si="6"/>
        <v>0</v>
      </c>
      <c r="AE28" s="48">
        <f t="shared" si="6"/>
        <v>206</v>
      </c>
      <c r="AF28" s="49">
        <f t="shared" si="3"/>
        <v>12421.986693121664</v>
      </c>
      <c r="AG28" s="42"/>
    </row>
    <row r="29" spans="1:33" ht="15.75">
      <c r="A29" s="163" t="str">
        <f t="shared" si="1"/>
        <v>Beans</v>
      </c>
      <c r="B29" s="48">
        <f aca="true" t="shared" si="7" ref="B29:AE29">B9*B$40</f>
        <v>5983.7407553370285</v>
      </c>
      <c r="C29" s="48">
        <f t="shared" si="7"/>
        <v>5658.4878732057</v>
      </c>
      <c r="D29" s="48">
        <f t="shared" si="7"/>
        <v>5230.450364376097</v>
      </c>
      <c r="E29" s="48">
        <f t="shared" si="7"/>
        <v>3780.1470677757</v>
      </c>
      <c r="F29" s="48">
        <f t="shared" si="7"/>
        <v>5835.3009999704</v>
      </c>
      <c r="G29" s="48">
        <f t="shared" si="7"/>
        <v>4113.5174420256</v>
      </c>
      <c r="H29" s="48">
        <f t="shared" si="7"/>
        <v>5781.781863711</v>
      </c>
      <c r="I29" s="48">
        <f t="shared" si="7"/>
        <v>5078.0827868512</v>
      </c>
      <c r="J29" s="48">
        <f t="shared" si="7"/>
        <v>8412.596512222999</v>
      </c>
      <c r="K29" s="48">
        <f t="shared" si="7"/>
        <v>7889.2332298752</v>
      </c>
      <c r="L29" s="48">
        <f t="shared" si="7"/>
        <v>8124.182446676399</v>
      </c>
      <c r="M29" s="48">
        <f t="shared" si="7"/>
        <v>6612.397551026353</v>
      </c>
      <c r="N29" s="48">
        <f t="shared" si="7"/>
        <v>7402.743857857129</v>
      </c>
      <c r="O29" s="48">
        <f t="shared" si="7"/>
        <v>6575.288200524386</v>
      </c>
      <c r="P29" s="48">
        <f t="shared" si="7"/>
        <v>6391.000761856268</v>
      </c>
      <c r="Q29" s="48">
        <f t="shared" si="7"/>
        <v>10637.100003156942</v>
      </c>
      <c r="R29" s="48">
        <f t="shared" si="7"/>
        <v>7166.921814801445</v>
      </c>
      <c r="S29" s="48">
        <f t="shared" si="7"/>
        <v>8539.840970239718</v>
      </c>
      <c r="T29" s="48">
        <f t="shared" si="7"/>
        <v>10256.177308094424</v>
      </c>
      <c r="U29" s="48">
        <f t="shared" si="7"/>
        <v>5386.337730025</v>
      </c>
      <c r="V29" s="48">
        <f t="shared" si="7"/>
        <v>5585.692116817001</v>
      </c>
      <c r="W29" s="48">
        <f t="shared" si="7"/>
        <v>4358.369736940438</v>
      </c>
      <c r="X29" s="48">
        <f t="shared" si="7"/>
        <v>7416.740544550875</v>
      </c>
      <c r="Y29" s="48">
        <f t="shared" si="7"/>
        <v>5975.415779584011</v>
      </c>
      <c r="Z29" s="48">
        <f t="shared" si="7"/>
        <v>7031.838286588966</v>
      </c>
      <c r="AA29" s="48">
        <f t="shared" si="7"/>
        <v>6589.685414531879</v>
      </c>
      <c r="AB29" s="48">
        <f t="shared" si="7"/>
        <v>6120.532964267961</v>
      </c>
      <c r="AC29" s="48">
        <f t="shared" si="7"/>
        <v>440.09856630824373</v>
      </c>
      <c r="AD29" s="48">
        <f t="shared" si="7"/>
        <v>466.76000000000005</v>
      </c>
      <c r="AE29" s="48">
        <f t="shared" si="7"/>
        <v>1158.84</v>
      </c>
      <c r="AF29" s="49">
        <f t="shared" si="3"/>
        <v>179999.30294919835</v>
      </c>
      <c r="AG29" s="42"/>
    </row>
    <row r="30" spans="1:33" ht="15.75">
      <c r="A30" s="163" t="str">
        <f t="shared" si="1"/>
        <v>Peas</v>
      </c>
      <c r="B30" s="48">
        <f aca="true" t="shared" si="8" ref="B30:AE30">B10*B$40</f>
        <v>613.719925568999</v>
      </c>
      <c r="C30" s="48">
        <f t="shared" si="8"/>
        <v>565.8487873205701</v>
      </c>
      <c r="D30" s="48">
        <f t="shared" si="8"/>
        <v>3028.1554741124773</v>
      </c>
      <c r="E30" s="48">
        <f t="shared" si="8"/>
        <v>2223.6159222210003</v>
      </c>
      <c r="F30" s="48">
        <f t="shared" si="8"/>
        <v>321.72177246745736</v>
      </c>
      <c r="G30" s="48">
        <f t="shared" si="8"/>
        <v>251.22760219701954</v>
      </c>
      <c r="H30" s="48">
        <f t="shared" si="8"/>
        <v>325.8437531368729</v>
      </c>
      <c r="I30" s="48">
        <f t="shared" si="8"/>
        <v>977.923977492263</v>
      </c>
      <c r="J30" s="48">
        <f t="shared" si="8"/>
        <v>892.245084629712</v>
      </c>
      <c r="K30" s="48">
        <f t="shared" si="8"/>
        <v>986.1541537344</v>
      </c>
      <c r="L30" s="48">
        <f t="shared" si="8"/>
        <v>601.7912923464</v>
      </c>
      <c r="M30" s="48">
        <f t="shared" si="8"/>
        <v>1814.5482929991751</v>
      </c>
      <c r="N30" s="48">
        <f t="shared" si="8"/>
        <v>821.7176337185746</v>
      </c>
      <c r="O30" s="48">
        <f t="shared" si="8"/>
        <v>821.9110250655483</v>
      </c>
      <c r="P30" s="48">
        <f t="shared" si="8"/>
        <v>533.1203312925014</v>
      </c>
      <c r="Q30" s="48">
        <f t="shared" si="8"/>
        <v>1632.1290293627715</v>
      </c>
      <c r="R30" s="48">
        <f t="shared" si="8"/>
        <v>976.1653512383715</v>
      </c>
      <c r="S30" s="48">
        <f t="shared" si="8"/>
        <v>1493.13055338</v>
      </c>
      <c r="T30" s="48">
        <f t="shared" si="8"/>
        <v>683.7284694911451</v>
      </c>
      <c r="U30" s="48">
        <f t="shared" si="8"/>
        <v>566.98291895</v>
      </c>
      <c r="V30" s="48">
        <f t="shared" si="8"/>
        <v>294.38879106599273</v>
      </c>
      <c r="W30" s="48">
        <f t="shared" si="8"/>
        <v>0</v>
      </c>
      <c r="X30" s="48">
        <f t="shared" si="8"/>
        <v>0</v>
      </c>
      <c r="Y30" s="48">
        <f t="shared" si="8"/>
        <v>296.4962707374657</v>
      </c>
      <c r="Z30" s="48">
        <f t="shared" si="8"/>
        <v>814.6641917389655</v>
      </c>
      <c r="AA30" s="48">
        <f t="shared" si="8"/>
        <v>646.0934680809382</v>
      </c>
      <c r="AB30" s="48">
        <f t="shared" si="8"/>
        <v>0</v>
      </c>
      <c r="AC30" s="48">
        <f t="shared" si="8"/>
        <v>0</v>
      </c>
      <c r="AD30" s="48">
        <f t="shared" si="8"/>
        <v>33.34</v>
      </c>
      <c r="AE30" s="48">
        <f t="shared" si="8"/>
        <v>128.76</v>
      </c>
      <c r="AF30" s="49">
        <f t="shared" si="3"/>
        <v>22345.42407234862</v>
      </c>
      <c r="AG30" s="42"/>
    </row>
    <row r="31" spans="1:33" ht="15.75">
      <c r="A31" s="163" t="str">
        <f t="shared" si="1"/>
        <v>Groundnuts</v>
      </c>
      <c r="B31" s="48">
        <f aca="true" t="shared" si="9" ref="B31:AE31">B11*B$40</f>
        <v>613.719925568999</v>
      </c>
      <c r="C31" s="48">
        <f t="shared" si="9"/>
        <v>565.8487873205701</v>
      </c>
      <c r="D31" s="48">
        <f t="shared" si="9"/>
        <v>0</v>
      </c>
      <c r="E31" s="48">
        <f t="shared" si="9"/>
        <v>0</v>
      </c>
      <c r="F31" s="48">
        <f t="shared" si="9"/>
        <v>321.72177246745736</v>
      </c>
      <c r="G31" s="48">
        <f t="shared" si="9"/>
        <v>753.6828065910586</v>
      </c>
      <c r="H31" s="48">
        <f t="shared" si="9"/>
        <v>325.8437531368729</v>
      </c>
      <c r="I31" s="48">
        <f t="shared" si="9"/>
        <v>325.97465916408765</v>
      </c>
      <c r="J31" s="48">
        <f t="shared" si="9"/>
        <v>254.9271670370606</v>
      </c>
      <c r="K31" s="48">
        <f t="shared" si="9"/>
        <v>0</v>
      </c>
      <c r="L31" s="48">
        <f t="shared" si="9"/>
        <v>0</v>
      </c>
      <c r="M31" s="48">
        <f t="shared" si="9"/>
        <v>220.41325170087842</v>
      </c>
      <c r="N31" s="48">
        <f t="shared" si="9"/>
        <v>234.7764667767356</v>
      </c>
      <c r="O31" s="48">
        <f t="shared" si="9"/>
        <v>0</v>
      </c>
      <c r="P31" s="48">
        <f t="shared" si="9"/>
        <v>0</v>
      </c>
      <c r="Q31" s="48">
        <f t="shared" si="9"/>
        <v>0</v>
      </c>
      <c r="R31" s="48">
        <f t="shared" si="9"/>
        <v>0</v>
      </c>
      <c r="S31" s="48">
        <f t="shared" si="9"/>
        <v>373.282638345</v>
      </c>
      <c r="T31" s="48">
        <f t="shared" si="9"/>
        <v>683.7284694911451</v>
      </c>
      <c r="U31" s="48">
        <f t="shared" si="9"/>
        <v>566.98291895</v>
      </c>
      <c r="V31" s="48">
        <f t="shared" si="9"/>
        <v>883.166373197978</v>
      </c>
      <c r="W31" s="48">
        <f t="shared" si="9"/>
        <v>848.211416387165</v>
      </c>
      <c r="X31" s="48">
        <f t="shared" si="9"/>
        <v>1220.783154451585</v>
      </c>
      <c r="Y31" s="48">
        <f t="shared" si="9"/>
        <v>889.4888122123971</v>
      </c>
      <c r="Z31" s="48">
        <f t="shared" si="9"/>
        <v>428.77062723103455</v>
      </c>
      <c r="AA31" s="48">
        <f t="shared" si="9"/>
        <v>646.0934680809382</v>
      </c>
      <c r="AB31" s="48">
        <f t="shared" si="9"/>
        <v>139.10302191518093</v>
      </c>
      <c r="AC31" s="48">
        <f t="shared" si="9"/>
        <v>10.002240143369175</v>
      </c>
      <c r="AD31" s="48">
        <f t="shared" si="9"/>
        <v>33.34</v>
      </c>
      <c r="AE31" s="48">
        <f t="shared" si="9"/>
        <v>193.14</v>
      </c>
      <c r="AF31" s="49">
        <f t="shared" si="3"/>
        <v>10533.001730169515</v>
      </c>
      <c r="AG31" s="42"/>
    </row>
    <row r="32" spans="1:33" ht="15.75">
      <c r="A32" s="163" t="str">
        <f t="shared" si="1"/>
        <v>Soya</v>
      </c>
      <c r="B32" s="48">
        <f aca="true" t="shared" si="10" ref="B32:AE32">B12*B$40</f>
        <v>2148.0197394914962</v>
      </c>
      <c r="C32" s="48">
        <f t="shared" si="10"/>
        <v>1980.470755621995</v>
      </c>
      <c r="D32" s="48">
        <f t="shared" si="10"/>
        <v>2202.2948902636203</v>
      </c>
      <c r="E32" s="48">
        <f t="shared" si="10"/>
        <v>1544.34336079662</v>
      </c>
      <c r="F32" s="48">
        <f t="shared" si="10"/>
        <v>1930.330634804744</v>
      </c>
      <c r="G32" s="48">
        <f t="shared" si="10"/>
        <v>1758.5932153791366</v>
      </c>
      <c r="H32" s="48">
        <f t="shared" si="10"/>
        <v>2280.90627195811</v>
      </c>
      <c r="I32" s="48">
        <f t="shared" si="10"/>
        <v>2607.7972733127012</v>
      </c>
      <c r="J32" s="48">
        <f t="shared" si="10"/>
        <v>1529.5630022223634</v>
      </c>
      <c r="K32" s="48">
        <f t="shared" si="10"/>
        <v>2301.0263587136</v>
      </c>
      <c r="L32" s="48">
        <f t="shared" si="10"/>
        <v>2708.0608155588</v>
      </c>
      <c r="M32" s="48">
        <f t="shared" si="10"/>
        <v>1322.4795102052706</v>
      </c>
      <c r="N32" s="48">
        <f t="shared" si="10"/>
        <v>1408.6588006604131</v>
      </c>
      <c r="O32" s="48">
        <f t="shared" si="10"/>
        <v>1917.792391819613</v>
      </c>
      <c r="P32" s="48">
        <f t="shared" si="10"/>
        <v>2399.0414908162566</v>
      </c>
      <c r="Q32" s="48">
        <f t="shared" si="10"/>
        <v>2448.193544044157</v>
      </c>
      <c r="R32" s="48">
        <f t="shared" si="10"/>
        <v>339.32433515772203</v>
      </c>
      <c r="S32" s="48">
        <f t="shared" si="10"/>
        <v>373.282638345</v>
      </c>
      <c r="T32" s="48">
        <f t="shared" si="10"/>
        <v>975.539558787679</v>
      </c>
      <c r="U32" s="48">
        <f t="shared" si="10"/>
        <v>850.474378425</v>
      </c>
      <c r="V32" s="48">
        <f t="shared" si="10"/>
        <v>588.7775821319855</v>
      </c>
      <c r="W32" s="48">
        <f t="shared" si="10"/>
        <v>565.4742775914432</v>
      </c>
      <c r="X32" s="48">
        <f t="shared" si="10"/>
        <v>305.19578861289625</v>
      </c>
      <c r="Y32" s="48">
        <f t="shared" si="10"/>
        <v>296.4962707374657</v>
      </c>
      <c r="Z32" s="48">
        <f t="shared" si="10"/>
        <v>214.38531361551728</v>
      </c>
      <c r="AA32" s="48">
        <f t="shared" si="10"/>
        <v>184.59813373741096</v>
      </c>
      <c r="AB32" s="48">
        <f t="shared" si="10"/>
        <v>1391.0302191518092</v>
      </c>
      <c r="AC32" s="48">
        <f t="shared" si="10"/>
        <v>100.02240143369174</v>
      </c>
      <c r="AD32" s="48">
        <f t="shared" si="10"/>
        <v>116.69000000000001</v>
      </c>
      <c r="AE32" s="48">
        <f t="shared" si="10"/>
        <v>193.14</v>
      </c>
      <c r="AF32" s="49">
        <f t="shared" si="3"/>
        <v>38982.00295339652</v>
      </c>
      <c r="AG32" s="42"/>
    </row>
    <row r="33" spans="1:33" ht="15.75">
      <c r="A33" s="163" t="str">
        <f t="shared" si="1"/>
        <v>Banana</v>
      </c>
      <c r="B33" s="48">
        <f aca="true" t="shared" si="11" ref="B33:AE33">B13*B$40</f>
        <v>7058.242544303787</v>
      </c>
      <c r="C33" s="48">
        <f t="shared" si="11"/>
        <v>5812.426814711855</v>
      </c>
      <c r="D33" s="48">
        <f t="shared" si="11"/>
        <v>3366.3130276612906</v>
      </c>
      <c r="E33" s="48">
        <f t="shared" si="11"/>
        <v>3113.5500538198717</v>
      </c>
      <c r="F33" s="48">
        <f t="shared" si="11"/>
        <v>7186.12730065186</v>
      </c>
      <c r="G33" s="48">
        <f t="shared" si="11"/>
        <v>3636.6893860031523</v>
      </c>
      <c r="H33" s="48">
        <f t="shared" si="11"/>
        <v>7157.787058373282</v>
      </c>
      <c r="I33" s="48">
        <f t="shared" si="11"/>
        <v>8052.302997387375</v>
      </c>
      <c r="J33" s="48">
        <f t="shared" si="11"/>
        <v>9174.899390648403</v>
      </c>
      <c r="K33" s="48">
        <f t="shared" si="11"/>
        <v>8500</v>
      </c>
      <c r="L33" s="48">
        <f t="shared" si="11"/>
        <v>5375.844353826812</v>
      </c>
      <c r="M33" s="48">
        <f t="shared" si="11"/>
        <v>10539.50071795748</v>
      </c>
      <c r="N33" s="48">
        <f t="shared" si="11"/>
        <v>6109.803214682567</v>
      </c>
      <c r="O33" s="48">
        <f t="shared" si="11"/>
        <v>3186.5364301127815</v>
      </c>
      <c r="P33" s="48">
        <f t="shared" si="11"/>
        <v>3696.059618988779</v>
      </c>
      <c r="Q33" s="48">
        <f t="shared" si="11"/>
        <v>6856.460393953337</v>
      </c>
      <c r="R33" s="48">
        <f t="shared" si="11"/>
        <v>3787.19895652581</v>
      </c>
      <c r="S33" s="48">
        <f t="shared" si="11"/>
        <v>4277.64</v>
      </c>
      <c r="T33" s="48">
        <f t="shared" si="11"/>
        <v>3348</v>
      </c>
      <c r="U33" s="48">
        <f t="shared" si="11"/>
        <v>6000</v>
      </c>
      <c r="V33" s="48">
        <f t="shared" si="11"/>
        <v>5766.2873011971815</v>
      </c>
      <c r="W33" s="48">
        <f t="shared" si="11"/>
        <v>8863.809301245872</v>
      </c>
      <c r="X33" s="48">
        <f t="shared" si="11"/>
        <v>9265.744142287533</v>
      </c>
      <c r="Y33" s="48">
        <f t="shared" si="11"/>
        <v>9943.406752277371</v>
      </c>
      <c r="Z33" s="48">
        <f t="shared" si="11"/>
        <v>9787.155621577962</v>
      </c>
      <c r="AA33" s="48">
        <f t="shared" si="11"/>
        <v>10414.109677355675</v>
      </c>
      <c r="AB33" s="48">
        <f t="shared" si="11"/>
        <v>4829.682821794298</v>
      </c>
      <c r="AC33" s="48">
        <f t="shared" si="11"/>
        <v>240.05376344086022</v>
      </c>
      <c r="AD33" s="48">
        <f t="shared" si="11"/>
        <v>250.04999999999998</v>
      </c>
      <c r="AE33" s="48">
        <f t="shared" si="11"/>
        <v>1158.84</v>
      </c>
      <c r="AF33" s="49">
        <f t="shared" si="3"/>
        <v>176754.52164078518</v>
      </c>
      <c r="AG33" s="42"/>
    </row>
    <row r="34" spans="1:33" ht="15.75">
      <c r="A34" s="163" t="str">
        <f t="shared" si="1"/>
        <v>Irish Potato</v>
      </c>
      <c r="B34" s="48">
        <f aca="true" t="shared" si="12" ref="B34:AE34">B14*B$40</f>
        <v>1534.492323477528</v>
      </c>
      <c r="C34" s="48">
        <f t="shared" si="12"/>
        <v>1315.5459357297832</v>
      </c>
      <c r="D34" s="48">
        <f t="shared" si="12"/>
        <v>3447.408986706383</v>
      </c>
      <c r="E34" s="48">
        <f t="shared" si="12"/>
        <v>2668.3391066652</v>
      </c>
      <c r="F34" s="48">
        <f t="shared" si="12"/>
        <v>1847.8613058819071</v>
      </c>
      <c r="G34" s="48">
        <f t="shared" si="12"/>
        <v>1616.3063937791785</v>
      </c>
      <c r="H34" s="48">
        <f t="shared" si="12"/>
        <v>1590.6193463051736</v>
      </c>
      <c r="I34" s="48">
        <f t="shared" si="12"/>
        <v>1610.4605994774752</v>
      </c>
      <c r="J34" s="48">
        <f t="shared" si="12"/>
        <v>797.8173383172523</v>
      </c>
      <c r="K34" s="48">
        <f t="shared" si="12"/>
        <v>600</v>
      </c>
      <c r="L34" s="48">
        <f t="shared" si="12"/>
        <v>4500</v>
      </c>
      <c r="M34" s="48">
        <f t="shared" si="12"/>
        <v>1331.831290656074</v>
      </c>
      <c r="N34" s="48">
        <f t="shared" si="12"/>
        <v>4500</v>
      </c>
      <c r="O34" s="48">
        <f t="shared" si="12"/>
        <v>5728.26784142627</v>
      </c>
      <c r="P34" s="48">
        <f t="shared" si="12"/>
        <v>6151.299223031327</v>
      </c>
      <c r="Q34" s="48">
        <f t="shared" si="12"/>
        <v>3465.647458044488</v>
      </c>
      <c r="R34" s="48">
        <f t="shared" si="12"/>
        <v>5001.877928364139</v>
      </c>
      <c r="S34" s="48">
        <f t="shared" si="12"/>
        <v>8020.570000000001</v>
      </c>
      <c r="T34" s="48">
        <f t="shared" si="12"/>
        <v>7068</v>
      </c>
      <c r="U34" s="48">
        <f t="shared" si="12"/>
        <v>780</v>
      </c>
      <c r="V34" s="48">
        <f t="shared" si="12"/>
        <v>640.6985890219091</v>
      </c>
      <c r="W34" s="48">
        <f t="shared" si="12"/>
        <v>537.200563711871</v>
      </c>
      <c r="X34" s="48">
        <f t="shared" si="12"/>
        <v>842.3403765715938</v>
      </c>
      <c r="Y34" s="48">
        <f t="shared" si="12"/>
        <v>877.3594193185918</v>
      </c>
      <c r="Z34" s="48">
        <f t="shared" si="12"/>
        <v>559.2660355187405</v>
      </c>
      <c r="AA34" s="48">
        <f t="shared" si="12"/>
        <v>1847.162844191167</v>
      </c>
      <c r="AB34" s="48">
        <f t="shared" si="12"/>
        <v>289.7809693076579</v>
      </c>
      <c r="AC34" s="48">
        <f t="shared" si="12"/>
        <v>20.00448028673835</v>
      </c>
      <c r="AD34" s="48">
        <f t="shared" si="12"/>
        <v>33.34</v>
      </c>
      <c r="AE34" s="48">
        <f t="shared" si="12"/>
        <v>128.76</v>
      </c>
      <c r="AF34" s="49">
        <f t="shared" si="3"/>
        <v>69352.25835579043</v>
      </c>
      <c r="AG34" s="42"/>
    </row>
    <row r="35" spans="1:33" ht="15.75">
      <c r="A35" s="163" t="str">
        <f t="shared" si="1"/>
        <v>Sweet Potato</v>
      </c>
      <c r="B35" s="48">
        <f aca="true" t="shared" si="13" ref="B35:AE35">B15*B$40</f>
        <v>2148.0197394914962</v>
      </c>
      <c r="C35" s="48">
        <f t="shared" si="13"/>
        <v>1697.5463619617099</v>
      </c>
      <c r="D35" s="48">
        <f t="shared" si="13"/>
        <v>2752.868612829525</v>
      </c>
      <c r="E35" s="48">
        <f t="shared" si="13"/>
        <v>2553.152262841863</v>
      </c>
      <c r="F35" s="48">
        <f t="shared" si="13"/>
        <v>1286.8870898698294</v>
      </c>
      <c r="G35" s="48">
        <f t="shared" si="13"/>
        <v>1507.3656131821172</v>
      </c>
      <c r="H35" s="48">
        <f t="shared" si="13"/>
        <v>1303.3750125474917</v>
      </c>
      <c r="I35" s="48">
        <f t="shared" si="13"/>
        <v>2281.822614148614</v>
      </c>
      <c r="J35" s="48">
        <f t="shared" si="13"/>
        <v>2676.735253889136</v>
      </c>
      <c r="K35" s="48">
        <f t="shared" si="13"/>
        <v>1972.3083074688</v>
      </c>
      <c r="L35" s="48">
        <f t="shared" si="13"/>
        <v>2106.2695232124</v>
      </c>
      <c r="M35" s="48">
        <f t="shared" si="13"/>
        <v>1983.7192653079057</v>
      </c>
      <c r="N35" s="48">
        <f t="shared" si="13"/>
        <v>4890</v>
      </c>
      <c r="O35" s="48">
        <f t="shared" si="13"/>
        <v>1643.8220501310966</v>
      </c>
      <c r="P35" s="48">
        <f t="shared" si="13"/>
        <v>1865.921159523755</v>
      </c>
      <c r="Q35" s="48">
        <f t="shared" si="13"/>
        <v>2448.193544044157</v>
      </c>
      <c r="R35" s="48">
        <f t="shared" si="13"/>
        <v>3393.2433515772204</v>
      </c>
      <c r="S35" s="48">
        <f t="shared" si="13"/>
        <v>3542.1825918861987</v>
      </c>
      <c r="T35" s="48">
        <f t="shared" si="13"/>
        <v>2368.023070494489</v>
      </c>
      <c r="U35" s="48">
        <f t="shared" si="13"/>
        <v>1984.4402163250002</v>
      </c>
      <c r="V35" s="48">
        <f t="shared" si="13"/>
        <v>1766.332746395956</v>
      </c>
      <c r="W35" s="48">
        <f t="shared" si="13"/>
        <v>1555.0542633764687</v>
      </c>
      <c r="X35" s="48">
        <f t="shared" si="13"/>
        <v>1678.5768373709298</v>
      </c>
      <c r="Y35" s="48">
        <f t="shared" si="13"/>
        <v>1482.4813536873287</v>
      </c>
      <c r="Z35" s="48">
        <f t="shared" si="13"/>
        <v>1157.680693523793</v>
      </c>
      <c r="AA35" s="48">
        <f t="shared" si="13"/>
        <v>1107.5888024244655</v>
      </c>
      <c r="AB35" s="48">
        <f t="shared" si="13"/>
        <v>2086.5453287277137</v>
      </c>
      <c r="AC35" s="48">
        <f t="shared" si="13"/>
        <v>150.03360215053763</v>
      </c>
      <c r="AD35" s="48">
        <f t="shared" si="13"/>
        <v>83.35000000000001</v>
      </c>
      <c r="AE35" s="48">
        <f t="shared" si="13"/>
        <v>257.52</v>
      </c>
      <c r="AF35" s="49">
        <f t="shared" si="3"/>
        <v>57731.05926838999</v>
      </c>
      <c r="AG35" s="42"/>
    </row>
    <row r="36" spans="1:33" ht="15.75">
      <c r="A36" s="163" t="str">
        <f t="shared" si="1"/>
        <v>Yam &amp; Taro</v>
      </c>
      <c r="B36" s="48">
        <f aca="true" t="shared" si="14" ref="B36:AE36">B16*B$40</f>
        <v>920.5798883534984</v>
      </c>
      <c r="C36" s="48">
        <f t="shared" si="14"/>
        <v>1131.6975746411401</v>
      </c>
      <c r="D36" s="48">
        <f t="shared" si="14"/>
        <v>825.8605838488575</v>
      </c>
      <c r="E36" s="48">
        <f t="shared" si="14"/>
        <v>889.4463688884001</v>
      </c>
      <c r="F36" s="48">
        <f t="shared" si="14"/>
        <v>321.72177246745736</v>
      </c>
      <c r="G36" s="48">
        <f t="shared" si="14"/>
        <v>251.22760219701954</v>
      </c>
      <c r="H36" s="48">
        <f t="shared" si="14"/>
        <v>325.8437531368729</v>
      </c>
      <c r="I36" s="48">
        <f t="shared" si="14"/>
        <v>651.9493183281753</v>
      </c>
      <c r="J36" s="48">
        <f t="shared" si="14"/>
        <v>1911.9537527779542</v>
      </c>
      <c r="K36" s="48">
        <f t="shared" si="14"/>
        <v>657.4361024896</v>
      </c>
      <c r="L36" s="48">
        <f t="shared" si="14"/>
        <v>300.8956461732</v>
      </c>
      <c r="M36" s="48">
        <f t="shared" si="14"/>
        <v>1653.0993877565882</v>
      </c>
      <c r="N36" s="48">
        <f t="shared" si="14"/>
        <v>1760.823500825517</v>
      </c>
      <c r="O36" s="48">
        <f t="shared" si="14"/>
        <v>547.9406833770322</v>
      </c>
      <c r="P36" s="48">
        <f t="shared" si="14"/>
        <v>266.5601656462507</v>
      </c>
      <c r="Q36" s="48">
        <f t="shared" si="14"/>
        <v>816.0645146813857</v>
      </c>
      <c r="R36" s="48">
        <f t="shared" si="14"/>
        <v>339.32433515772203</v>
      </c>
      <c r="S36" s="48">
        <f t="shared" si="14"/>
        <v>373.282638345</v>
      </c>
      <c r="T36" s="48">
        <f t="shared" si="14"/>
        <v>683.7284694911451</v>
      </c>
      <c r="U36" s="48">
        <f t="shared" si="14"/>
        <v>566.98291895</v>
      </c>
      <c r="V36" s="48">
        <f t="shared" si="14"/>
        <v>294.38879106599273</v>
      </c>
      <c r="W36" s="48">
        <f t="shared" si="14"/>
        <v>282.7371387957216</v>
      </c>
      <c r="X36" s="48">
        <f t="shared" si="14"/>
        <v>610.3915772257925</v>
      </c>
      <c r="Y36" s="48">
        <f t="shared" si="14"/>
        <v>296.4962707374657</v>
      </c>
      <c r="Z36" s="48">
        <f t="shared" si="14"/>
        <v>343.0165017848276</v>
      </c>
      <c r="AA36" s="48">
        <f t="shared" si="14"/>
        <v>461.4953343435273</v>
      </c>
      <c r="AB36" s="48">
        <f t="shared" si="14"/>
        <v>278.20604383036186</v>
      </c>
      <c r="AC36" s="48">
        <f t="shared" si="14"/>
        <v>20.00448028673835</v>
      </c>
      <c r="AD36" s="48">
        <f t="shared" si="14"/>
        <v>33.34</v>
      </c>
      <c r="AE36" s="48">
        <f t="shared" si="14"/>
        <v>128.76</v>
      </c>
      <c r="AF36" s="49">
        <f t="shared" si="3"/>
        <v>17945.255115603242</v>
      </c>
      <c r="AG36" s="42"/>
    </row>
    <row r="37" spans="1:33" ht="15.75">
      <c r="A37" s="163" t="str">
        <f t="shared" si="1"/>
        <v>Cassava</v>
      </c>
      <c r="B37" s="48">
        <f aca="true" t="shared" si="15" ref="B37:AE37">B17*B$40</f>
        <v>4910.229980544189</v>
      </c>
      <c r="C37" s="48">
        <f t="shared" si="15"/>
        <v>4843.689012259879</v>
      </c>
      <c r="D37" s="48">
        <f t="shared" si="15"/>
        <v>2103.9456422883063</v>
      </c>
      <c r="E37" s="48">
        <f t="shared" si="15"/>
        <v>2668.3391066652</v>
      </c>
      <c r="F37" s="48">
        <f t="shared" si="15"/>
        <v>5528.179894708799</v>
      </c>
      <c r="G37" s="48">
        <f t="shared" si="15"/>
        <v>4839.432284736</v>
      </c>
      <c r="H37" s="48">
        <f t="shared" si="15"/>
        <v>6424.202070790001</v>
      </c>
      <c r="I37" s="48">
        <f t="shared" si="15"/>
        <v>5078.0827868512</v>
      </c>
      <c r="J37" s="48">
        <f t="shared" si="15"/>
        <v>4587.4496953242015</v>
      </c>
      <c r="K37" s="48">
        <f t="shared" si="15"/>
        <v>5158.574968170128</v>
      </c>
      <c r="L37" s="48">
        <f t="shared" si="15"/>
        <v>1250</v>
      </c>
      <c r="M37" s="48">
        <f t="shared" si="15"/>
        <v>3027.0309703552944</v>
      </c>
      <c r="N37" s="48">
        <f t="shared" si="15"/>
        <v>2757.5863662012935</v>
      </c>
      <c r="O37" s="48">
        <f t="shared" si="15"/>
        <v>749.7732776735955</v>
      </c>
      <c r="P37" s="48">
        <f t="shared" si="15"/>
        <v>475.2076652985574</v>
      </c>
      <c r="Q37" s="48">
        <f t="shared" si="15"/>
        <v>1622.7111843686566</v>
      </c>
      <c r="R37" s="48">
        <f t="shared" si="15"/>
        <v>2703.356494434297</v>
      </c>
      <c r="S37" s="48">
        <f t="shared" si="15"/>
        <v>2138.82</v>
      </c>
      <c r="T37" s="48">
        <f t="shared" si="15"/>
        <v>1116</v>
      </c>
      <c r="U37" s="48">
        <f t="shared" si="15"/>
        <v>3000</v>
      </c>
      <c r="V37" s="48">
        <f t="shared" si="15"/>
        <v>4747.838299294451</v>
      </c>
      <c r="W37" s="48">
        <f t="shared" si="15"/>
        <v>1377.1721275134173</v>
      </c>
      <c r="X37" s="48">
        <f t="shared" si="15"/>
        <v>2966.6962178203503</v>
      </c>
      <c r="Y37" s="48">
        <f t="shared" si="15"/>
        <v>2857.8075467575704</v>
      </c>
      <c r="Z37" s="48">
        <f t="shared" si="15"/>
        <v>1677.798106556222</v>
      </c>
      <c r="AA37" s="48">
        <f t="shared" si="15"/>
        <v>2041.6010383165533</v>
      </c>
      <c r="AB37" s="48">
        <f t="shared" si="15"/>
        <v>2318.2477544612634</v>
      </c>
      <c r="AC37" s="48">
        <f t="shared" si="15"/>
        <v>120.02688172043011</v>
      </c>
      <c r="AD37" s="48">
        <f t="shared" si="15"/>
        <v>166.70000000000002</v>
      </c>
      <c r="AE37" s="48">
        <f t="shared" si="15"/>
        <v>257.52</v>
      </c>
      <c r="AF37" s="49">
        <f t="shared" si="3"/>
        <v>83514.01937310986</v>
      </c>
      <c r="AG37" s="42"/>
    </row>
    <row r="38" spans="1:33" ht="15.75">
      <c r="A38" s="163" t="str">
        <f t="shared" si="1"/>
        <v>Vegetables</v>
      </c>
      <c r="B38" s="48">
        <f aca="true" t="shared" si="16" ref="B38:AE38">B18*B$40</f>
        <v>1534.299813922497</v>
      </c>
      <c r="C38" s="48">
        <f t="shared" si="16"/>
        <v>1131.6975746411401</v>
      </c>
      <c r="D38" s="48">
        <f t="shared" si="16"/>
        <v>550.5737225659051</v>
      </c>
      <c r="E38" s="48">
        <f t="shared" si="16"/>
        <v>343.18741351036</v>
      </c>
      <c r="F38" s="48">
        <f t="shared" si="16"/>
        <v>1608.6088623372868</v>
      </c>
      <c r="G38" s="48">
        <f t="shared" si="16"/>
        <v>1256.1380109850975</v>
      </c>
      <c r="H38" s="48">
        <f t="shared" si="16"/>
        <v>1629.2187656843644</v>
      </c>
      <c r="I38" s="48">
        <f t="shared" si="16"/>
        <v>1303.8986366563506</v>
      </c>
      <c r="J38" s="48">
        <f t="shared" si="16"/>
        <v>1147.1722516667726</v>
      </c>
      <c r="K38" s="48">
        <f t="shared" si="16"/>
        <v>986.1541537344</v>
      </c>
      <c r="L38" s="48">
        <f t="shared" si="16"/>
        <v>601.7912923464</v>
      </c>
      <c r="M38" s="48">
        <f t="shared" si="16"/>
        <v>1322.4795102052706</v>
      </c>
      <c r="N38" s="48">
        <f t="shared" si="16"/>
        <v>3101.3059119764557</v>
      </c>
      <c r="O38" s="48">
        <f t="shared" si="16"/>
        <v>821.9110250655483</v>
      </c>
      <c r="P38" s="48">
        <f t="shared" si="16"/>
        <v>533.1203312925014</v>
      </c>
      <c r="Q38" s="48">
        <f t="shared" si="16"/>
        <v>816.0645146813857</v>
      </c>
      <c r="R38" s="48">
        <f t="shared" si="16"/>
        <v>1571.1987130842247</v>
      </c>
      <c r="S38" s="48">
        <f t="shared" si="16"/>
        <v>1119.8479150350001</v>
      </c>
      <c r="T38" s="48">
        <f t="shared" si="16"/>
        <v>1734.3477464523835</v>
      </c>
      <c r="U38" s="48">
        <f t="shared" si="16"/>
        <v>1417.4572973750003</v>
      </c>
      <c r="V38" s="48">
        <f t="shared" si="16"/>
        <v>1471.9439553299633</v>
      </c>
      <c r="W38" s="48">
        <f t="shared" si="16"/>
        <v>848.211416387165</v>
      </c>
      <c r="X38" s="48">
        <f t="shared" si="16"/>
        <v>1220.783154451585</v>
      </c>
      <c r="Y38" s="48">
        <f t="shared" si="16"/>
        <v>889.4888122123971</v>
      </c>
      <c r="Z38" s="48">
        <f t="shared" si="16"/>
        <v>686.0330035696552</v>
      </c>
      <c r="AA38" s="48">
        <f t="shared" si="16"/>
        <v>646.0934680809382</v>
      </c>
      <c r="AB38" s="48">
        <f t="shared" si="16"/>
        <v>1112.8241753214475</v>
      </c>
      <c r="AC38" s="48">
        <f t="shared" si="16"/>
        <v>80.0179211469534</v>
      </c>
      <c r="AD38" s="48">
        <f t="shared" si="16"/>
        <v>116.69000000000001</v>
      </c>
      <c r="AE38" s="48">
        <f t="shared" si="16"/>
        <v>321.9</v>
      </c>
      <c r="AF38" s="49">
        <f t="shared" si="3"/>
        <v>31924.459369718446</v>
      </c>
      <c r="AG38" s="42"/>
    </row>
    <row r="39" spans="1:33" ht="15.75">
      <c r="A39" s="163" t="str">
        <f t="shared" si="1"/>
        <v>Fruits</v>
      </c>
      <c r="B39" s="48">
        <f aca="true" t="shared" si="17" ref="B39:AE39">B19*B$40</f>
        <v>764.0798630025872</v>
      </c>
      <c r="C39" s="48">
        <f t="shared" si="17"/>
        <v>848.7731809808549</v>
      </c>
      <c r="D39" s="48">
        <f t="shared" si="17"/>
        <v>275.28686128295254</v>
      </c>
      <c r="E39" s="48">
        <f t="shared" si="17"/>
        <v>171.59370675518</v>
      </c>
      <c r="F39" s="48">
        <f t="shared" si="17"/>
        <v>643.4435449349147</v>
      </c>
      <c r="G39" s="48">
        <f t="shared" si="17"/>
        <v>753.6828065910586</v>
      </c>
      <c r="H39" s="48">
        <f t="shared" si="17"/>
        <v>651.6875062737458</v>
      </c>
      <c r="I39" s="48">
        <f t="shared" si="17"/>
        <v>651.9493183281753</v>
      </c>
      <c r="J39" s="48">
        <f t="shared" si="17"/>
        <v>382.39075055559084</v>
      </c>
      <c r="K39" s="48">
        <f t="shared" si="17"/>
        <v>657.4361024896</v>
      </c>
      <c r="L39" s="48">
        <f t="shared" si="17"/>
        <v>601.7912923464</v>
      </c>
      <c r="M39" s="48">
        <f t="shared" si="17"/>
        <v>991.8596326539529</v>
      </c>
      <c r="N39" s="48">
        <f t="shared" si="17"/>
        <v>923.7421387333854</v>
      </c>
      <c r="O39" s="48">
        <f t="shared" si="17"/>
        <v>547.9406833770322</v>
      </c>
      <c r="P39" s="48">
        <f t="shared" si="17"/>
        <v>533.1203312925014</v>
      </c>
      <c r="Q39" s="48">
        <f t="shared" si="17"/>
        <v>816.0645146813857</v>
      </c>
      <c r="R39" s="48">
        <f t="shared" si="17"/>
        <v>1571.1987130842247</v>
      </c>
      <c r="S39" s="48">
        <f t="shared" si="17"/>
        <v>746.56527669</v>
      </c>
      <c r="T39" s="48">
        <f t="shared" si="17"/>
        <v>1050.6192769612376</v>
      </c>
      <c r="U39" s="48">
        <f t="shared" si="17"/>
        <v>850.474378425</v>
      </c>
      <c r="V39" s="48">
        <f t="shared" si="17"/>
        <v>588.7775821319855</v>
      </c>
      <c r="W39" s="48">
        <f t="shared" si="17"/>
        <v>565.4742775914432</v>
      </c>
      <c r="X39" s="48">
        <f t="shared" si="17"/>
        <v>610.3915772257925</v>
      </c>
      <c r="Y39" s="48">
        <f t="shared" si="17"/>
        <v>592.9925414749314</v>
      </c>
      <c r="Z39" s="48">
        <f t="shared" si="17"/>
        <v>428.77062723103455</v>
      </c>
      <c r="AA39" s="48">
        <f t="shared" si="17"/>
        <v>369.1962674748219</v>
      </c>
      <c r="AB39" s="48">
        <f t="shared" si="17"/>
        <v>834.6181314910855</v>
      </c>
      <c r="AC39" s="48">
        <f t="shared" si="17"/>
        <v>60.013440860215056</v>
      </c>
      <c r="AD39" s="48">
        <f t="shared" si="17"/>
        <v>50.01</v>
      </c>
      <c r="AE39" s="48">
        <f t="shared" si="17"/>
        <v>128.76</v>
      </c>
      <c r="AF39" s="49">
        <f t="shared" si="3"/>
        <v>18662.704324921084</v>
      </c>
      <c r="AG39" s="42"/>
    </row>
    <row r="40" spans="1:33" ht="15.75">
      <c r="A40" s="160" t="s">
        <v>50</v>
      </c>
      <c r="B40" s="50">
        <v>30687.422226485418</v>
      </c>
      <c r="C40" s="50">
        <v>29981.57195865886</v>
      </c>
      <c r="D40" s="50">
        <v>28078.26914285</v>
      </c>
      <c r="E40" s="50">
        <v>22187.38295116325</v>
      </c>
      <c r="F40" s="50">
        <v>30901.896932397744</v>
      </c>
      <c r="G40" s="50">
        <v>23940.26809671157</v>
      </c>
      <c r="H40" s="50">
        <v>32355.127301682754</v>
      </c>
      <c r="I40" s="50">
        <v>31880.421144064825</v>
      </c>
      <c r="J40" s="50">
        <v>39039.14948868082</v>
      </c>
      <c r="K40" s="50">
        <v>32928.7484085056</v>
      </c>
      <c r="L40" s="50">
        <v>31207.78230866</v>
      </c>
      <c r="M40" s="50">
        <v>34770.06373487001</v>
      </c>
      <c r="N40" s="50">
        <v>37348.28005909286</v>
      </c>
      <c r="O40" s="50">
        <v>32128.534792952007</v>
      </c>
      <c r="P40" s="50">
        <v>27300.33793</v>
      </c>
      <c r="Q40" s="50">
        <v>37977.09450417637</v>
      </c>
      <c r="R40" s="50">
        <v>29821.35586684378</v>
      </c>
      <c r="S40" s="50">
        <v>41894.23500403</v>
      </c>
      <c r="T40" s="50">
        <v>34431.89236926365</v>
      </c>
      <c r="U40" s="50">
        <v>24498.132757425003</v>
      </c>
      <c r="V40" s="50">
        <v>28371.913726856874</v>
      </c>
      <c r="W40" s="50">
        <v>23220.40214376165</v>
      </c>
      <c r="X40" s="50">
        <v>29828.7068093006</v>
      </c>
      <c r="Y40" s="50">
        <v>26888.977611404374</v>
      </c>
      <c r="Z40" s="50">
        <v>33951.68594570254</v>
      </c>
      <c r="AA40" s="50">
        <v>34732.43625490123</v>
      </c>
      <c r="AB40" s="50">
        <v>33887.873808141405</v>
      </c>
      <c r="AC40" s="50">
        <v>1339.5</v>
      </c>
      <c r="AD40" s="50">
        <v>1667</v>
      </c>
      <c r="AE40" s="50">
        <v>6450.86</v>
      </c>
      <c r="AF40" s="50">
        <f>SUM(AF25:AF39)</f>
        <v>853697.323278583</v>
      </c>
      <c r="AG40" s="42"/>
    </row>
    <row r="41" spans="1:33" ht="15.75">
      <c r="A41" s="161"/>
      <c r="B41" s="112"/>
      <c r="C41" s="113"/>
      <c r="D41" s="113"/>
      <c r="E41" s="113"/>
      <c r="F41" s="113"/>
      <c r="G41" s="113"/>
      <c r="H41" s="113"/>
      <c r="I41" s="113"/>
      <c r="J41" s="113"/>
      <c r="K41" s="112"/>
      <c r="L41" s="112"/>
      <c r="M41" s="112"/>
      <c r="N41" s="112"/>
      <c r="O41" s="112"/>
      <c r="P41" s="112"/>
      <c r="Q41" s="112"/>
      <c r="R41" s="113"/>
      <c r="S41" s="113"/>
      <c r="T41" s="113"/>
      <c r="U41" s="112"/>
      <c r="V41" s="112"/>
      <c r="W41" s="112"/>
      <c r="X41" s="79"/>
      <c r="Y41" s="113"/>
      <c r="Z41" s="112"/>
      <c r="AA41" s="113"/>
      <c r="AB41" s="113"/>
      <c r="AC41" s="113"/>
      <c r="AD41" s="113"/>
      <c r="AE41" s="113"/>
      <c r="AF41" s="113"/>
      <c r="AG41" s="42"/>
    </row>
    <row r="42" spans="1:33" ht="15.75">
      <c r="A42" s="156" t="s">
        <v>51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42"/>
    </row>
    <row r="43" spans="1:33" ht="15.75">
      <c r="A43" s="165"/>
      <c r="AF43" s="79"/>
      <c r="AG43" s="79"/>
    </row>
    <row r="44" spans="1:33" ht="15.75">
      <c r="A44" s="160" t="str">
        <f aca="true" t="shared" si="18" ref="A44:A59">A24</f>
        <v>Crop</v>
      </c>
      <c r="B44" s="106" t="s">
        <v>3</v>
      </c>
      <c r="C44" s="106" t="s">
        <v>4</v>
      </c>
      <c r="D44" s="106" t="s">
        <v>5</v>
      </c>
      <c r="E44" s="106" t="s">
        <v>6</v>
      </c>
      <c r="F44" s="106" t="s">
        <v>7</v>
      </c>
      <c r="G44" s="106" t="s">
        <v>8</v>
      </c>
      <c r="H44" s="106" t="s">
        <v>9</v>
      </c>
      <c r="I44" s="106" t="s">
        <v>10</v>
      </c>
      <c r="J44" s="106" t="s">
        <v>11</v>
      </c>
      <c r="K44" s="106" t="s">
        <v>12</v>
      </c>
      <c r="L44" s="106" t="s">
        <v>13</v>
      </c>
      <c r="M44" s="106" t="s">
        <v>14</v>
      </c>
      <c r="N44" s="106" t="s">
        <v>15</v>
      </c>
      <c r="O44" s="106" t="s">
        <v>16</v>
      </c>
      <c r="P44" s="106" t="s">
        <v>17</v>
      </c>
      <c r="Q44" s="106" t="s">
        <v>18</v>
      </c>
      <c r="R44" s="106" t="s">
        <v>19</v>
      </c>
      <c r="S44" s="106" t="s">
        <v>20</v>
      </c>
      <c r="T44" s="106" t="s">
        <v>21</v>
      </c>
      <c r="U44" s="106" t="s">
        <v>22</v>
      </c>
      <c r="V44" s="106" t="s">
        <v>23</v>
      </c>
      <c r="W44" s="106" t="s">
        <v>24</v>
      </c>
      <c r="X44" s="106" t="s">
        <v>25</v>
      </c>
      <c r="Y44" s="106" t="s">
        <v>26</v>
      </c>
      <c r="Z44" s="106" t="s">
        <v>27</v>
      </c>
      <c r="AA44" s="106" t="s">
        <v>28</v>
      </c>
      <c r="AB44" s="106" t="s">
        <v>29</v>
      </c>
      <c r="AC44" s="106" t="s">
        <v>30</v>
      </c>
      <c r="AD44" s="106" t="s">
        <v>31</v>
      </c>
      <c r="AE44" s="106" t="s">
        <v>32</v>
      </c>
      <c r="AF44" s="50" t="s">
        <v>84</v>
      </c>
      <c r="AG44" s="42"/>
    </row>
    <row r="45" spans="1:33" ht="15.75">
      <c r="A45" s="163" t="str">
        <f t="shared" si="18"/>
        <v>Sorghum</v>
      </c>
      <c r="B45" s="114">
        <v>1150</v>
      </c>
      <c r="C45" s="114">
        <v>1200</v>
      </c>
      <c r="D45" s="114">
        <v>920</v>
      </c>
      <c r="E45" s="114">
        <v>920</v>
      </c>
      <c r="F45" s="114">
        <v>1150</v>
      </c>
      <c r="G45" s="114">
        <v>1150</v>
      </c>
      <c r="H45" s="114">
        <v>1100</v>
      </c>
      <c r="I45" s="114">
        <v>1100</v>
      </c>
      <c r="J45" s="114"/>
      <c r="K45" s="114">
        <v>1100</v>
      </c>
      <c r="L45" s="114">
        <v>900</v>
      </c>
      <c r="M45" s="114">
        <v>900</v>
      </c>
      <c r="N45" s="114">
        <v>900</v>
      </c>
      <c r="O45" s="48">
        <v>1250</v>
      </c>
      <c r="P45" s="48">
        <v>1100</v>
      </c>
      <c r="Q45" s="48">
        <v>1500</v>
      </c>
      <c r="R45" s="48">
        <v>1600</v>
      </c>
      <c r="S45" s="118">
        <v>1280</v>
      </c>
      <c r="T45" s="114">
        <v>1100</v>
      </c>
      <c r="U45" s="114">
        <v>1200</v>
      </c>
      <c r="V45" s="114">
        <v>1200</v>
      </c>
      <c r="W45" s="114">
        <v>1200</v>
      </c>
      <c r="X45" s="114">
        <v>3000</v>
      </c>
      <c r="Y45" s="114">
        <v>1100</v>
      </c>
      <c r="Z45" s="114">
        <v>1000</v>
      </c>
      <c r="AA45" s="114">
        <v>1200</v>
      </c>
      <c r="AB45" s="114">
        <v>2000</v>
      </c>
      <c r="AC45" s="114">
        <v>1200</v>
      </c>
      <c r="AD45" s="114">
        <v>1200</v>
      </c>
      <c r="AE45" s="114">
        <v>1150</v>
      </c>
      <c r="AF45" s="49">
        <f aca="true" t="shared" si="19" ref="AF45:AF59">AVERAGE(B45:AE45)</f>
        <v>1233.448275862069</v>
      </c>
      <c r="AG45" s="42"/>
    </row>
    <row r="46" spans="1:33" ht="15.75">
      <c r="A46" s="163" t="str">
        <f t="shared" si="18"/>
        <v>Maize</v>
      </c>
      <c r="B46" s="114">
        <v>1500</v>
      </c>
      <c r="C46" s="114">
        <v>1100</v>
      </c>
      <c r="D46" s="114">
        <v>1100</v>
      </c>
      <c r="E46" s="114">
        <v>1000</v>
      </c>
      <c r="F46" s="114">
        <v>1250</v>
      </c>
      <c r="G46" s="114">
        <v>1250</v>
      </c>
      <c r="H46" s="114">
        <v>2000</v>
      </c>
      <c r="I46" s="114">
        <v>2000</v>
      </c>
      <c r="J46" s="114">
        <v>3000</v>
      </c>
      <c r="K46" s="114">
        <v>2500</v>
      </c>
      <c r="L46" s="114">
        <v>1100</v>
      </c>
      <c r="M46" s="114">
        <v>1000</v>
      </c>
      <c r="N46" s="114">
        <v>1000</v>
      </c>
      <c r="O46" s="114">
        <v>2500</v>
      </c>
      <c r="P46" s="114">
        <v>2500</v>
      </c>
      <c r="Q46" s="114">
        <v>1500</v>
      </c>
      <c r="R46" s="114">
        <v>3500</v>
      </c>
      <c r="S46" s="114">
        <v>3000</v>
      </c>
      <c r="T46" s="114">
        <v>2500</v>
      </c>
      <c r="U46" s="114">
        <v>1500</v>
      </c>
      <c r="V46" s="114">
        <v>1250</v>
      </c>
      <c r="W46" s="114">
        <v>1150</v>
      </c>
      <c r="X46" s="114">
        <v>1500</v>
      </c>
      <c r="Y46" s="114">
        <v>1150</v>
      </c>
      <c r="Z46" s="114">
        <v>3000</v>
      </c>
      <c r="AA46" s="114">
        <v>3000</v>
      </c>
      <c r="AB46" s="114">
        <v>3000</v>
      </c>
      <c r="AC46" s="114">
        <v>805</v>
      </c>
      <c r="AD46" s="114">
        <v>1000</v>
      </c>
      <c r="AE46" s="114">
        <v>1250</v>
      </c>
      <c r="AF46" s="49">
        <f t="shared" si="19"/>
        <v>1796.8333333333333</v>
      </c>
      <c r="AG46" s="42"/>
    </row>
    <row r="47" spans="1:33" ht="15.75">
      <c r="A47" s="163" t="str">
        <f t="shared" si="18"/>
        <v>Wheat</v>
      </c>
      <c r="B47" s="114"/>
      <c r="C47" s="114"/>
      <c r="D47" s="114">
        <v>3000</v>
      </c>
      <c r="E47" s="114">
        <v>1500</v>
      </c>
      <c r="F47" s="114"/>
      <c r="G47" s="114"/>
      <c r="H47" s="114"/>
      <c r="I47" s="114"/>
      <c r="J47" s="114"/>
      <c r="K47" s="114">
        <v>1250</v>
      </c>
      <c r="L47" s="114">
        <v>1250</v>
      </c>
      <c r="M47" s="114">
        <v>1250</v>
      </c>
      <c r="N47" s="114">
        <v>2500</v>
      </c>
      <c r="O47" s="48">
        <v>1250</v>
      </c>
      <c r="P47" s="48"/>
      <c r="Q47" s="48">
        <v>3000</v>
      </c>
      <c r="R47" s="48">
        <v>3500</v>
      </c>
      <c r="S47" s="48">
        <v>3000</v>
      </c>
      <c r="T47" s="114">
        <v>2500</v>
      </c>
      <c r="U47" s="114">
        <v>2500</v>
      </c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49">
        <f t="shared" si="19"/>
        <v>2208.3333333333335</v>
      </c>
      <c r="AG47" s="42"/>
    </row>
    <row r="48" spans="1:34" s="124" customFormat="1" ht="15.75">
      <c r="A48" s="163" t="str">
        <f t="shared" si="18"/>
        <v>Rice</v>
      </c>
      <c r="B48" s="114">
        <v>4000</v>
      </c>
      <c r="C48" s="114">
        <v>4050</v>
      </c>
      <c r="D48" s="114" t="s">
        <v>61</v>
      </c>
      <c r="E48" s="114" t="s">
        <v>61</v>
      </c>
      <c r="F48" s="114">
        <v>4000</v>
      </c>
      <c r="G48" s="114">
        <v>4100</v>
      </c>
      <c r="H48" s="114">
        <v>4000</v>
      </c>
      <c r="I48" s="114" t="s">
        <v>61</v>
      </c>
      <c r="J48" s="114">
        <v>6000</v>
      </c>
      <c r="K48" s="114">
        <v>4500</v>
      </c>
      <c r="L48" s="114" t="s">
        <v>61</v>
      </c>
      <c r="M48" s="114" t="s">
        <v>61</v>
      </c>
      <c r="N48" s="114">
        <v>4000</v>
      </c>
      <c r="O48" s="48" t="s">
        <v>61</v>
      </c>
      <c r="P48" s="48" t="s">
        <v>61</v>
      </c>
      <c r="Q48" s="48">
        <v>4000</v>
      </c>
      <c r="R48" s="48" t="s">
        <v>61</v>
      </c>
      <c r="S48" s="48" t="s">
        <v>61</v>
      </c>
      <c r="T48" s="114"/>
      <c r="U48" s="114">
        <v>4500</v>
      </c>
      <c r="V48" s="114">
        <v>5440</v>
      </c>
      <c r="W48" s="114">
        <v>5000</v>
      </c>
      <c r="X48" s="114">
        <v>4000</v>
      </c>
      <c r="Y48" s="114">
        <v>4030</v>
      </c>
      <c r="Z48" s="114">
        <v>5000</v>
      </c>
      <c r="AA48" s="114">
        <v>5000</v>
      </c>
      <c r="AB48" s="114">
        <v>5000</v>
      </c>
      <c r="AC48" s="114" t="s">
        <v>61</v>
      </c>
      <c r="AD48" s="114" t="s">
        <v>61</v>
      </c>
      <c r="AE48" s="114">
        <v>4000</v>
      </c>
      <c r="AF48" s="49">
        <f t="shared" si="19"/>
        <v>4478.888888888889</v>
      </c>
      <c r="AG48" s="122"/>
      <c r="AH48" s="123"/>
    </row>
    <row r="49" spans="1:34" ht="15.75">
      <c r="A49" s="163" t="str">
        <f t="shared" si="18"/>
        <v>Beans</v>
      </c>
      <c r="B49" s="114">
        <v>900</v>
      </c>
      <c r="C49" s="114">
        <v>900</v>
      </c>
      <c r="D49" s="114">
        <v>1000</v>
      </c>
      <c r="E49" s="114">
        <v>900</v>
      </c>
      <c r="F49" s="114">
        <v>1000</v>
      </c>
      <c r="G49" s="114">
        <v>1000</v>
      </c>
      <c r="H49" s="114">
        <v>1100</v>
      </c>
      <c r="I49" s="114">
        <v>1200</v>
      </c>
      <c r="J49" s="114">
        <v>1000</v>
      </c>
      <c r="K49" s="114">
        <v>1000</v>
      </c>
      <c r="L49" s="114">
        <v>1000</v>
      </c>
      <c r="M49" s="114">
        <v>900</v>
      </c>
      <c r="N49" s="114">
        <v>980</v>
      </c>
      <c r="O49" s="48">
        <v>1500</v>
      </c>
      <c r="P49" s="48">
        <v>1200</v>
      </c>
      <c r="Q49" s="52">
        <v>1200</v>
      </c>
      <c r="R49" s="48">
        <v>1000</v>
      </c>
      <c r="S49" s="48">
        <v>1250</v>
      </c>
      <c r="T49" s="114">
        <v>900</v>
      </c>
      <c r="U49" s="114">
        <v>1200</v>
      </c>
      <c r="V49" s="114">
        <v>900</v>
      </c>
      <c r="W49" s="114">
        <v>900</v>
      </c>
      <c r="X49" s="114">
        <v>900</v>
      </c>
      <c r="Y49" s="114">
        <v>900</v>
      </c>
      <c r="Z49" s="114">
        <v>1000</v>
      </c>
      <c r="AA49" s="114">
        <v>1200</v>
      </c>
      <c r="AB49" s="114">
        <v>1000</v>
      </c>
      <c r="AC49" s="114">
        <v>900</v>
      </c>
      <c r="AD49" s="114">
        <v>850</v>
      </c>
      <c r="AE49" s="114">
        <v>900</v>
      </c>
      <c r="AF49" s="49">
        <f t="shared" si="19"/>
        <v>1019.3333333333334</v>
      </c>
      <c r="AG49" s="125"/>
      <c r="AH49" s="126"/>
    </row>
    <row r="50" spans="1:34" ht="15.75">
      <c r="A50" s="163" t="str">
        <f t="shared" si="18"/>
        <v>Peas</v>
      </c>
      <c r="B50" s="114">
        <v>500</v>
      </c>
      <c r="C50" s="114">
        <v>450</v>
      </c>
      <c r="D50" s="114">
        <v>1000</v>
      </c>
      <c r="E50" s="114">
        <v>1000</v>
      </c>
      <c r="F50" s="114">
        <v>400</v>
      </c>
      <c r="G50" s="114">
        <v>500</v>
      </c>
      <c r="H50" s="114">
        <v>400</v>
      </c>
      <c r="I50" s="114">
        <v>400</v>
      </c>
      <c r="J50" s="114">
        <v>500</v>
      </c>
      <c r="K50" s="114">
        <v>500</v>
      </c>
      <c r="L50" s="114">
        <v>400</v>
      </c>
      <c r="M50" s="114">
        <v>400</v>
      </c>
      <c r="N50" s="114">
        <v>750</v>
      </c>
      <c r="O50" s="48">
        <v>1000</v>
      </c>
      <c r="P50" s="52">
        <v>650</v>
      </c>
      <c r="Q50" s="52">
        <v>1000</v>
      </c>
      <c r="R50" s="48">
        <v>450</v>
      </c>
      <c r="S50" s="48">
        <v>1200</v>
      </c>
      <c r="T50" s="114">
        <v>500</v>
      </c>
      <c r="U50" s="114">
        <v>1200</v>
      </c>
      <c r="V50" s="114">
        <v>350</v>
      </c>
      <c r="W50" s="114">
        <v>350</v>
      </c>
      <c r="X50" s="114">
        <v>350</v>
      </c>
      <c r="Y50" s="114">
        <v>350</v>
      </c>
      <c r="Z50" s="114">
        <v>300</v>
      </c>
      <c r="AA50" s="114">
        <v>600</v>
      </c>
      <c r="AB50" s="114">
        <v>0</v>
      </c>
      <c r="AC50" s="114">
        <v>350</v>
      </c>
      <c r="AD50" s="114">
        <v>500</v>
      </c>
      <c r="AE50" s="114">
        <v>1000</v>
      </c>
      <c r="AF50" s="49">
        <f t="shared" si="19"/>
        <v>578.3333333333334</v>
      </c>
      <c r="AG50" s="125"/>
      <c r="AH50" s="126"/>
    </row>
    <row r="51" spans="1:34" ht="15.75">
      <c r="A51" s="163" t="str">
        <f t="shared" si="18"/>
        <v>Groundnuts</v>
      </c>
      <c r="B51" s="114">
        <v>500</v>
      </c>
      <c r="C51" s="114">
        <v>550</v>
      </c>
      <c r="D51" s="114">
        <v>500</v>
      </c>
      <c r="E51" s="114">
        <v>400</v>
      </c>
      <c r="F51" s="114">
        <v>700</v>
      </c>
      <c r="G51" s="114">
        <v>700</v>
      </c>
      <c r="H51" s="114">
        <v>700</v>
      </c>
      <c r="I51" s="114">
        <v>650</v>
      </c>
      <c r="J51" s="114">
        <v>700</v>
      </c>
      <c r="K51" s="114">
        <v>700</v>
      </c>
      <c r="L51" s="114">
        <v>325</v>
      </c>
      <c r="M51" s="114">
        <v>325</v>
      </c>
      <c r="N51" s="114">
        <v>325</v>
      </c>
      <c r="O51" s="48">
        <v>325</v>
      </c>
      <c r="P51" s="52">
        <v>0</v>
      </c>
      <c r="Q51" s="52">
        <v>500</v>
      </c>
      <c r="R51" s="48">
        <v>650</v>
      </c>
      <c r="S51" s="48">
        <v>650</v>
      </c>
      <c r="T51" s="114">
        <v>650</v>
      </c>
      <c r="U51" s="114">
        <v>650</v>
      </c>
      <c r="V51" s="114">
        <v>500</v>
      </c>
      <c r="W51" s="114">
        <v>500</v>
      </c>
      <c r="X51" s="114">
        <v>500</v>
      </c>
      <c r="Y51" s="114">
        <v>500</v>
      </c>
      <c r="Z51" s="114">
        <v>500</v>
      </c>
      <c r="AA51" s="114">
        <v>650</v>
      </c>
      <c r="AB51" s="114">
        <v>500</v>
      </c>
      <c r="AC51" s="114">
        <v>500</v>
      </c>
      <c r="AD51" s="114">
        <v>500</v>
      </c>
      <c r="AE51" s="114">
        <v>575</v>
      </c>
      <c r="AF51" s="49">
        <f t="shared" si="19"/>
        <v>524.1666666666666</v>
      </c>
      <c r="AG51" s="125"/>
      <c r="AH51" s="126"/>
    </row>
    <row r="52" spans="1:34" ht="15.75">
      <c r="A52" s="163" t="str">
        <f t="shared" si="18"/>
        <v>Soya</v>
      </c>
      <c r="B52" s="114">
        <v>950</v>
      </c>
      <c r="C52" s="114">
        <v>900</v>
      </c>
      <c r="D52" s="114">
        <v>850</v>
      </c>
      <c r="E52" s="114">
        <v>950</v>
      </c>
      <c r="F52" s="114">
        <v>950</v>
      </c>
      <c r="G52" s="114">
        <v>700</v>
      </c>
      <c r="H52" s="114">
        <v>850</v>
      </c>
      <c r="I52" s="114">
        <v>850</v>
      </c>
      <c r="J52" s="114">
        <v>950</v>
      </c>
      <c r="K52" s="114">
        <v>900</v>
      </c>
      <c r="L52" s="114">
        <v>900</v>
      </c>
      <c r="M52" s="114">
        <v>850</v>
      </c>
      <c r="N52" s="114">
        <v>850</v>
      </c>
      <c r="O52" s="48">
        <v>800</v>
      </c>
      <c r="P52" s="52">
        <v>650</v>
      </c>
      <c r="Q52" s="52">
        <v>600</v>
      </c>
      <c r="R52" s="48">
        <v>600</v>
      </c>
      <c r="S52" s="48">
        <v>600</v>
      </c>
      <c r="T52" s="114">
        <v>550</v>
      </c>
      <c r="U52" s="114">
        <v>750</v>
      </c>
      <c r="V52" s="114">
        <v>850</v>
      </c>
      <c r="W52" s="114">
        <v>900</v>
      </c>
      <c r="X52" s="114">
        <v>850</v>
      </c>
      <c r="Y52" s="114">
        <v>900</v>
      </c>
      <c r="Z52" s="114">
        <v>1000</v>
      </c>
      <c r="AA52" s="114">
        <v>1000</v>
      </c>
      <c r="AB52" s="114">
        <v>950</v>
      </c>
      <c r="AC52" s="114">
        <v>850</v>
      </c>
      <c r="AD52" s="114">
        <v>850</v>
      </c>
      <c r="AE52" s="114">
        <v>725</v>
      </c>
      <c r="AF52" s="49">
        <f t="shared" si="19"/>
        <v>829.1666666666666</v>
      </c>
      <c r="AG52" s="125"/>
      <c r="AH52" s="126"/>
    </row>
    <row r="53" spans="1:34" ht="15.75">
      <c r="A53" s="163" t="str">
        <f t="shared" si="18"/>
        <v>Banana</v>
      </c>
      <c r="B53" s="114">
        <v>4500</v>
      </c>
      <c r="C53" s="114">
        <v>4500</v>
      </c>
      <c r="D53" s="114">
        <v>4500</v>
      </c>
      <c r="E53" s="114">
        <v>4500</v>
      </c>
      <c r="F53" s="114">
        <v>4500</v>
      </c>
      <c r="G53" s="114">
        <v>4500</v>
      </c>
      <c r="H53" s="114">
        <v>6460</v>
      </c>
      <c r="I53" s="114">
        <v>7000</v>
      </c>
      <c r="J53" s="114">
        <v>8000</v>
      </c>
      <c r="K53" s="114">
        <v>15000</v>
      </c>
      <c r="L53" s="114">
        <v>8000</v>
      </c>
      <c r="M53" s="114">
        <v>8000</v>
      </c>
      <c r="N53" s="114">
        <v>8000</v>
      </c>
      <c r="O53" s="52">
        <v>6000</v>
      </c>
      <c r="P53" s="52">
        <v>5000</v>
      </c>
      <c r="Q53" s="52">
        <v>7000</v>
      </c>
      <c r="R53" s="48">
        <v>8000</v>
      </c>
      <c r="S53" s="48">
        <v>12000</v>
      </c>
      <c r="T53" s="114">
        <v>7500</v>
      </c>
      <c r="U53" s="114">
        <v>15000</v>
      </c>
      <c r="V53" s="114">
        <v>7000</v>
      </c>
      <c r="W53" s="114">
        <v>9500</v>
      </c>
      <c r="X53" s="114">
        <v>23500</v>
      </c>
      <c r="Y53" s="114">
        <v>10000</v>
      </c>
      <c r="Z53" s="114">
        <v>12500</v>
      </c>
      <c r="AA53" s="114">
        <v>12000</v>
      </c>
      <c r="AB53" s="114">
        <v>10000</v>
      </c>
      <c r="AC53" s="114">
        <v>6500</v>
      </c>
      <c r="AD53" s="114">
        <v>10200</v>
      </c>
      <c r="AE53" s="114">
        <v>10000</v>
      </c>
      <c r="AF53" s="49">
        <f t="shared" si="19"/>
        <v>8638.666666666666</v>
      </c>
      <c r="AG53" s="125"/>
      <c r="AH53" s="126"/>
    </row>
    <row r="54" spans="1:34" ht="15.75">
      <c r="A54" s="163" t="str">
        <f t="shared" si="18"/>
        <v>Irish Potato</v>
      </c>
      <c r="B54" s="114">
        <v>2500</v>
      </c>
      <c r="C54" s="114">
        <v>2500</v>
      </c>
      <c r="D54" s="114">
        <v>8000</v>
      </c>
      <c r="E54" s="114">
        <v>8000</v>
      </c>
      <c r="F54" s="114">
        <v>3000</v>
      </c>
      <c r="G54" s="114">
        <v>3000</v>
      </c>
      <c r="H54" s="114">
        <v>5000</v>
      </c>
      <c r="I54" s="114">
        <v>5000</v>
      </c>
      <c r="J54" s="114">
        <v>2500</v>
      </c>
      <c r="K54" s="114">
        <v>8000</v>
      </c>
      <c r="L54" s="114">
        <v>8000</v>
      </c>
      <c r="M54" s="114">
        <v>5000</v>
      </c>
      <c r="N54" s="114">
        <v>8000</v>
      </c>
      <c r="O54" s="52">
        <v>15000</v>
      </c>
      <c r="P54" s="52">
        <v>15000</v>
      </c>
      <c r="Q54" s="52">
        <v>8000</v>
      </c>
      <c r="R54" s="48">
        <v>18000</v>
      </c>
      <c r="S54" s="48">
        <v>15000</v>
      </c>
      <c r="T54" s="114">
        <v>10500</v>
      </c>
      <c r="U54" s="114">
        <v>6000</v>
      </c>
      <c r="V54" s="114">
        <v>2500</v>
      </c>
      <c r="W54" s="114">
        <v>3000</v>
      </c>
      <c r="X54" s="114">
        <v>3000</v>
      </c>
      <c r="Y54" s="114">
        <v>3500</v>
      </c>
      <c r="Z54" s="114">
        <v>3500</v>
      </c>
      <c r="AA54" s="114">
        <v>6500</v>
      </c>
      <c r="AB54" s="114">
        <v>4000</v>
      </c>
      <c r="AC54" s="114">
        <v>4000</v>
      </c>
      <c r="AD54" s="114">
        <v>4000</v>
      </c>
      <c r="AE54" s="114">
        <v>6000</v>
      </c>
      <c r="AF54" s="49">
        <f t="shared" si="19"/>
        <v>6533.333333333333</v>
      </c>
      <c r="AG54" s="125"/>
      <c r="AH54" s="126"/>
    </row>
    <row r="55" spans="1:34" ht="15.75">
      <c r="A55" s="163" t="str">
        <f t="shared" si="18"/>
        <v>Sweet Potato</v>
      </c>
      <c r="B55" s="114">
        <v>6000</v>
      </c>
      <c r="C55" s="114">
        <v>6000</v>
      </c>
      <c r="D55" s="114">
        <v>5000</v>
      </c>
      <c r="E55" s="114">
        <v>10000</v>
      </c>
      <c r="F55" s="114">
        <v>8000</v>
      </c>
      <c r="G55" s="114">
        <v>6000</v>
      </c>
      <c r="H55" s="114">
        <v>8000</v>
      </c>
      <c r="I55" s="114">
        <v>8000</v>
      </c>
      <c r="J55" s="114">
        <v>5500</v>
      </c>
      <c r="K55" s="114">
        <v>6000</v>
      </c>
      <c r="L55" s="114">
        <v>4500</v>
      </c>
      <c r="M55" s="114">
        <v>5000</v>
      </c>
      <c r="N55" s="114">
        <v>1140</v>
      </c>
      <c r="O55" s="52">
        <v>5000</v>
      </c>
      <c r="P55" s="52">
        <v>5000</v>
      </c>
      <c r="Q55" s="52">
        <v>6000</v>
      </c>
      <c r="R55" s="52">
        <v>6300</v>
      </c>
      <c r="S55" s="52">
        <v>8000</v>
      </c>
      <c r="T55" s="114">
        <v>6000</v>
      </c>
      <c r="U55" s="114">
        <v>7500</v>
      </c>
      <c r="V55" s="114">
        <v>5500</v>
      </c>
      <c r="W55" s="114">
        <v>5000</v>
      </c>
      <c r="X55" s="114">
        <v>5500</v>
      </c>
      <c r="Y55" s="114">
        <v>5500</v>
      </c>
      <c r="Z55" s="114">
        <v>5000</v>
      </c>
      <c r="AA55" s="114">
        <v>5000</v>
      </c>
      <c r="AB55" s="114">
        <v>5000</v>
      </c>
      <c r="AC55" s="114">
        <v>5500</v>
      </c>
      <c r="AD55" s="114">
        <v>5000</v>
      </c>
      <c r="AE55" s="114">
        <v>5000</v>
      </c>
      <c r="AF55" s="49">
        <f t="shared" si="19"/>
        <v>5831.333333333333</v>
      </c>
      <c r="AG55" s="125"/>
      <c r="AH55" s="126"/>
    </row>
    <row r="56" spans="1:34" ht="15.75">
      <c r="A56" s="163" t="str">
        <f t="shared" si="18"/>
        <v>Yam &amp; Taro</v>
      </c>
      <c r="B56" s="114">
        <v>2000</v>
      </c>
      <c r="C56" s="114">
        <v>2000</v>
      </c>
      <c r="D56" s="114">
        <v>5000</v>
      </c>
      <c r="E56" s="114">
        <v>6600</v>
      </c>
      <c r="F56" s="114">
        <v>6500</v>
      </c>
      <c r="G56" s="114">
        <v>4000</v>
      </c>
      <c r="H56" s="114">
        <v>6500</v>
      </c>
      <c r="I56" s="114">
        <v>6500</v>
      </c>
      <c r="J56" s="114"/>
      <c r="K56" s="114">
        <v>5000</v>
      </c>
      <c r="L56" s="114">
        <v>5250</v>
      </c>
      <c r="M56" s="114">
        <v>4000</v>
      </c>
      <c r="N56" s="114">
        <v>5250</v>
      </c>
      <c r="O56" s="52">
        <v>5000</v>
      </c>
      <c r="P56" s="52">
        <v>5000</v>
      </c>
      <c r="Q56" s="52">
        <v>5000</v>
      </c>
      <c r="R56" s="52">
        <v>5000</v>
      </c>
      <c r="S56" s="52">
        <v>5000</v>
      </c>
      <c r="T56" s="114">
        <v>5000</v>
      </c>
      <c r="U56" s="114">
        <v>6000</v>
      </c>
      <c r="V56" s="114">
        <v>5000</v>
      </c>
      <c r="W56" s="114">
        <v>5000</v>
      </c>
      <c r="X56" s="114">
        <v>5000</v>
      </c>
      <c r="Y56" s="114">
        <v>5000</v>
      </c>
      <c r="Z56" s="114">
        <v>5000</v>
      </c>
      <c r="AA56" s="114">
        <v>5000</v>
      </c>
      <c r="AB56" s="114">
        <v>5000</v>
      </c>
      <c r="AC56" s="114">
        <v>5000</v>
      </c>
      <c r="AD56" s="114">
        <v>5000</v>
      </c>
      <c r="AE56" s="114">
        <v>5000</v>
      </c>
      <c r="AF56" s="49">
        <f t="shared" si="19"/>
        <v>4986.206896551724</v>
      </c>
      <c r="AG56" s="125"/>
      <c r="AH56" s="126"/>
    </row>
    <row r="57" spans="1:34" ht="15.75">
      <c r="A57" s="163" t="str">
        <f t="shared" si="18"/>
        <v>Cassava</v>
      </c>
      <c r="B57" s="114">
        <v>15000</v>
      </c>
      <c r="C57" s="114">
        <v>15000</v>
      </c>
      <c r="D57" s="114">
        <v>12500</v>
      </c>
      <c r="E57" s="114">
        <v>8000</v>
      </c>
      <c r="F57" s="114">
        <v>20000</v>
      </c>
      <c r="G57" s="114">
        <v>20000</v>
      </c>
      <c r="H57" s="114">
        <v>20000</v>
      </c>
      <c r="I57" s="114">
        <v>15000</v>
      </c>
      <c r="J57" s="114">
        <v>15000</v>
      </c>
      <c r="K57" s="114">
        <v>15000</v>
      </c>
      <c r="L57" s="114">
        <v>8000</v>
      </c>
      <c r="M57" s="114">
        <v>10000</v>
      </c>
      <c r="N57" s="114">
        <v>10000</v>
      </c>
      <c r="O57" s="52">
        <v>5000</v>
      </c>
      <c r="P57" s="52">
        <v>6000</v>
      </c>
      <c r="Q57" s="52">
        <v>15000</v>
      </c>
      <c r="R57" s="52">
        <v>5000</v>
      </c>
      <c r="S57" s="52">
        <v>15210</v>
      </c>
      <c r="T57" s="114">
        <v>4500</v>
      </c>
      <c r="U57" s="114">
        <v>15000</v>
      </c>
      <c r="V57" s="114">
        <v>18000</v>
      </c>
      <c r="W57" s="114">
        <v>18000</v>
      </c>
      <c r="X57" s="114">
        <v>18000</v>
      </c>
      <c r="Y57" s="114">
        <v>18000</v>
      </c>
      <c r="Z57" s="114">
        <v>18000</v>
      </c>
      <c r="AA57" s="114">
        <v>20000</v>
      </c>
      <c r="AB57" s="114">
        <v>20000</v>
      </c>
      <c r="AC57" s="114">
        <v>10000</v>
      </c>
      <c r="AD57" s="114">
        <v>15000</v>
      </c>
      <c r="AE57" s="114">
        <v>15000</v>
      </c>
      <c r="AF57" s="49">
        <f t="shared" si="19"/>
        <v>13973.666666666666</v>
      </c>
      <c r="AG57" s="125"/>
      <c r="AH57" s="126"/>
    </row>
    <row r="58" spans="1:34" ht="15.75">
      <c r="A58" s="163" t="str">
        <f t="shared" si="18"/>
        <v>Vegetables</v>
      </c>
      <c r="B58" s="114">
        <v>10000</v>
      </c>
      <c r="C58" s="114">
        <v>10000</v>
      </c>
      <c r="D58" s="114">
        <v>12000</v>
      </c>
      <c r="E58" s="114">
        <v>12000</v>
      </c>
      <c r="F58" s="114">
        <v>10000</v>
      </c>
      <c r="G58" s="114">
        <v>10000</v>
      </c>
      <c r="H58" s="114">
        <v>10000</v>
      </c>
      <c r="I58" s="114">
        <v>10000</v>
      </c>
      <c r="J58" s="114">
        <v>12000</v>
      </c>
      <c r="K58" s="114">
        <v>12000</v>
      </c>
      <c r="L58" s="114">
        <v>9500</v>
      </c>
      <c r="M58" s="114">
        <v>9000</v>
      </c>
      <c r="N58" s="114">
        <v>9500</v>
      </c>
      <c r="O58" s="52">
        <v>11000</v>
      </c>
      <c r="P58" s="52">
        <v>11000</v>
      </c>
      <c r="Q58" s="52">
        <v>9000</v>
      </c>
      <c r="R58" s="52">
        <v>9500</v>
      </c>
      <c r="S58" s="52">
        <v>9500</v>
      </c>
      <c r="T58" s="114">
        <v>15000</v>
      </c>
      <c r="U58" s="114">
        <v>1300</v>
      </c>
      <c r="V58" s="114">
        <v>10000</v>
      </c>
      <c r="W58" s="114">
        <v>11000</v>
      </c>
      <c r="X58" s="114">
        <v>10000</v>
      </c>
      <c r="Y58" s="114">
        <v>10000</v>
      </c>
      <c r="Z58" s="114">
        <v>11000</v>
      </c>
      <c r="AA58" s="114">
        <v>11000</v>
      </c>
      <c r="AB58" s="114">
        <v>11000</v>
      </c>
      <c r="AC58" s="114">
        <v>10000</v>
      </c>
      <c r="AD58" s="114">
        <v>10000</v>
      </c>
      <c r="AE58" s="114">
        <v>13000</v>
      </c>
      <c r="AF58" s="49">
        <f t="shared" si="19"/>
        <v>10310</v>
      </c>
      <c r="AG58" s="125"/>
      <c r="AH58" s="126"/>
    </row>
    <row r="59" spans="1:34" ht="15.75">
      <c r="A59" s="163" t="str">
        <f t="shared" si="18"/>
        <v>Fruits</v>
      </c>
      <c r="B59" s="114">
        <v>12000</v>
      </c>
      <c r="C59" s="114">
        <v>12000</v>
      </c>
      <c r="D59" s="114">
        <v>10000</v>
      </c>
      <c r="E59" s="114">
        <v>10000</v>
      </c>
      <c r="F59" s="114">
        <v>10000</v>
      </c>
      <c r="G59" s="114">
        <v>10000</v>
      </c>
      <c r="H59" s="114">
        <v>10000</v>
      </c>
      <c r="I59" s="114">
        <v>10000</v>
      </c>
      <c r="J59" s="114">
        <v>12000</v>
      </c>
      <c r="K59" s="114">
        <v>12000</v>
      </c>
      <c r="L59" s="114">
        <v>9500</v>
      </c>
      <c r="M59" s="114">
        <v>9000</v>
      </c>
      <c r="N59" s="114">
        <v>9500</v>
      </c>
      <c r="O59" s="52">
        <v>9000</v>
      </c>
      <c r="P59" s="52">
        <v>9000</v>
      </c>
      <c r="Q59" s="52">
        <v>9000</v>
      </c>
      <c r="R59" s="52">
        <v>9000</v>
      </c>
      <c r="S59" s="52">
        <v>9000</v>
      </c>
      <c r="T59" s="114">
        <v>15000</v>
      </c>
      <c r="U59" s="114">
        <v>12000</v>
      </c>
      <c r="V59" s="114">
        <v>9000</v>
      </c>
      <c r="W59" s="114">
        <v>9000</v>
      </c>
      <c r="X59" s="114">
        <v>9000</v>
      </c>
      <c r="Y59" s="114">
        <v>9000</v>
      </c>
      <c r="Z59" s="114">
        <v>9000</v>
      </c>
      <c r="AA59" s="114">
        <v>9000</v>
      </c>
      <c r="AB59" s="114">
        <v>9000</v>
      </c>
      <c r="AC59" s="114">
        <v>9000</v>
      </c>
      <c r="AD59" s="114">
        <v>9000</v>
      </c>
      <c r="AE59" s="114">
        <v>12000</v>
      </c>
      <c r="AF59" s="49">
        <f t="shared" si="19"/>
        <v>10033.333333333334</v>
      </c>
      <c r="AG59" s="125"/>
      <c r="AH59" s="126"/>
    </row>
    <row r="60" spans="1:34" ht="15.75">
      <c r="A60" s="166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125"/>
      <c r="AH60" s="126"/>
    </row>
    <row r="61" spans="1:34" ht="15.75">
      <c r="A61" s="156" t="s">
        <v>52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125"/>
      <c r="AH61" s="126"/>
    </row>
    <row r="62" spans="1:41" ht="15.75">
      <c r="A62" s="167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125"/>
      <c r="AH62" s="126"/>
      <c r="AI62" s="127"/>
      <c r="AJ62" s="127"/>
      <c r="AK62" s="127"/>
      <c r="AL62" s="127"/>
      <c r="AM62" s="127"/>
      <c r="AN62" s="127"/>
      <c r="AO62" s="127"/>
    </row>
    <row r="63" spans="1:41" ht="15.75">
      <c r="A63" s="160" t="str">
        <f aca="true" t="shared" si="20" ref="A63:A78">A44</f>
        <v>Crop</v>
      </c>
      <c r="B63" s="106" t="s">
        <v>3</v>
      </c>
      <c r="C63" s="106" t="s">
        <v>4</v>
      </c>
      <c r="D63" s="106" t="s">
        <v>5</v>
      </c>
      <c r="E63" s="106" t="s">
        <v>6</v>
      </c>
      <c r="F63" s="106" t="s">
        <v>7</v>
      </c>
      <c r="G63" s="106" t="s">
        <v>8</v>
      </c>
      <c r="H63" s="106" t="s">
        <v>9</v>
      </c>
      <c r="I63" s="106" t="s">
        <v>10</v>
      </c>
      <c r="J63" s="106" t="s">
        <v>11</v>
      </c>
      <c r="K63" s="106" t="s">
        <v>12</v>
      </c>
      <c r="L63" s="106" t="s">
        <v>13</v>
      </c>
      <c r="M63" s="106" t="s">
        <v>14</v>
      </c>
      <c r="N63" s="106" t="s">
        <v>15</v>
      </c>
      <c r="O63" s="106" t="s">
        <v>16</v>
      </c>
      <c r="P63" s="106" t="s">
        <v>17</v>
      </c>
      <c r="Q63" s="106" t="s">
        <v>18</v>
      </c>
      <c r="R63" s="106" t="s">
        <v>19</v>
      </c>
      <c r="S63" s="106" t="s">
        <v>20</v>
      </c>
      <c r="T63" s="106" t="s">
        <v>21</v>
      </c>
      <c r="U63" s="106" t="s">
        <v>22</v>
      </c>
      <c r="V63" s="106" t="s">
        <v>23</v>
      </c>
      <c r="W63" s="106" t="s">
        <v>24</v>
      </c>
      <c r="X63" s="106" t="s">
        <v>25</v>
      </c>
      <c r="Y63" s="106" t="s">
        <v>26</v>
      </c>
      <c r="Z63" s="106" t="s">
        <v>27</v>
      </c>
      <c r="AA63" s="106" t="s">
        <v>28</v>
      </c>
      <c r="AB63" s="106" t="s">
        <v>29</v>
      </c>
      <c r="AC63" s="106" t="s">
        <v>30</v>
      </c>
      <c r="AD63" s="106" t="s">
        <v>31</v>
      </c>
      <c r="AE63" s="106" t="s">
        <v>32</v>
      </c>
      <c r="AF63" s="50" t="s">
        <v>48</v>
      </c>
      <c r="AG63" s="125"/>
      <c r="AH63" s="126"/>
      <c r="AI63" s="128"/>
      <c r="AJ63" s="128"/>
      <c r="AK63" s="128"/>
      <c r="AL63" s="128"/>
      <c r="AM63" s="20"/>
      <c r="AN63" s="20"/>
      <c r="AO63" s="127"/>
    </row>
    <row r="64" spans="1:41" ht="15.75">
      <c r="A64" s="163" t="str">
        <f t="shared" si="20"/>
        <v>Sorghum</v>
      </c>
      <c r="B64" s="48">
        <f>B25*B45/1000</f>
        <v>0</v>
      </c>
      <c r="C64" s="48">
        <f aca="true" t="shared" si="21" ref="C64:AE64">C25*C45/1000</f>
        <v>0</v>
      </c>
      <c r="D64" s="48">
        <f t="shared" si="21"/>
        <v>0</v>
      </c>
      <c r="E64" s="48">
        <f t="shared" si="21"/>
        <v>0</v>
      </c>
      <c r="F64" s="48">
        <f t="shared" si="21"/>
        <v>0</v>
      </c>
      <c r="G64" s="48">
        <f t="shared" si="21"/>
        <v>0</v>
      </c>
      <c r="H64" s="48">
        <f t="shared" si="21"/>
        <v>0</v>
      </c>
      <c r="I64" s="48">
        <f t="shared" si="21"/>
        <v>0</v>
      </c>
      <c r="J64" s="48">
        <f t="shared" si="21"/>
        <v>0</v>
      </c>
      <c r="K64" s="48">
        <f t="shared" si="21"/>
        <v>0</v>
      </c>
      <c r="L64" s="48">
        <f t="shared" si="21"/>
        <v>0</v>
      </c>
      <c r="M64" s="48">
        <f t="shared" si="21"/>
        <v>0</v>
      </c>
      <c r="N64" s="48">
        <f t="shared" si="21"/>
        <v>0</v>
      </c>
      <c r="O64" s="48">
        <f t="shared" si="21"/>
        <v>0</v>
      </c>
      <c r="P64" s="48">
        <f t="shared" si="21"/>
        <v>0</v>
      </c>
      <c r="Q64" s="48">
        <f t="shared" si="21"/>
        <v>0</v>
      </c>
      <c r="R64" s="48">
        <f t="shared" si="21"/>
        <v>0</v>
      </c>
      <c r="S64" s="48">
        <f t="shared" si="21"/>
        <v>5620.6634011738515</v>
      </c>
      <c r="T64" s="48">
        <f t="shared" si="21"/>
        <v>0</v>
      </c>
      <c r="U64" s="48">
        <f t="shared" si="21"/>
        <v>0</v>
      </c>
      <c r="V64" s="48">
        <f t="shared" si="21"/>
        <v>0</v>
      </c>
      <c r="W64" s="48">
        <f t="shared" si="21"/>
        <v>0</v>
      </c>
      <c r="X64" s="48">
        <f t="shared" si="21"/>
        <v>1583.3395207065564</v>
      </c>
      <c r="Y64" s="48">
        <f t="shared" si="21"/>
        <v>668.337978715508</v>
      </c>
      <c r="Z64" s="48">
        <f t="shared" si="21"/>
        <v>872.0236674628405</v>
      </c>
      <c r="AA64" s="48">
        <f t="shared" si="21"/>
        <v>2172.484498858249</v>
      </c>
      <c r="AB64" s="48">
        <f t="shared" si="21"/>
        <v>7336.422265859409</v>
      </c>
      <c r="AC64" s="48">
        <f t="shared" si="21"/>
        <v>0</v>
      </c>
      <c r="AD64" s="48">
        <f t="shared" si="21"/>
        <v>0</v>
      </c>
      <c r="AE64" s="48">
        <f t="shared" si="21"/>
        <v>1924.9620000000002</v>
      </c>
      <c r="AF64" s="49">
        <f>SUM(B64:AE64)</f>
        <v>20178.233332776414</v>
      </c>
      <c r="AG64" s="125"/>
      <c r="AH64" s="23"/>
      <c r="AI64" s="127"/>
      <c r="AJ64" s="127"/>
      <c r="AK64" s="127"/>
      <c r="AL64" s="127"/>
      <c r="AM64" s="127"/>
      <c r="AN64" s="127"/>
      <c r="AO64" s="127"/>
    </row>
    <row r="65" spans="1:41" ht="15.75">
      <c r="A65" s="163" t="str">
        <f t="shared" si="20"/>
        <v>Maize</v>
      </c>
      <c r="B65" s="48">
        <f>B26*B46/1000</f>
        <v>2762.2316368434717</v>
      </c>
      <c r="C65" s="48">
        <f aca="true" t="shared" si="22" ref="C65:AE65">C26*C46/1000</f>
        <v>2026.7932302900238</v>
      </c>
      <c r="D65" s="48">
        <f t="shared" si="22"/>
        <v>3785.103407758778</v>
      </c>
      <c r="E65" s="48">
        <f t="shared" si="22"/>
        <v>1565.0715672680276</v>
      </c>
      <c r="F65" s="48">
        <f t="shared" si="22"/>
        <v>5018.739977294541</v>
      </c>
      <c r="G65" s="48">
        <f t="shared" si="22"/>
        <v>3395.5061663064153</v>
      </c>
      <c r="H65" s="48">
        <f t="shared" si="22"/>
        <v>8472.036293257932</v>
      </c>
      <c r="I65" s="48">
        <f t="shared" si="22"/>
        <v>6520.352352134428</v>
      </c>
      <c r="J65" s="48">
        <f t="shared" si="22"/>
        <v>14914.197868168138</v>
      </c>
      <c r="K65" s="48">
        <f t="shared" si="22"/>
        <v>7071.0625795746955</v>
      </c>
      <c r="L65" s="48">
        <f t="shared" si="22"/>
        <v>4634.3</v>
      </c>
      <c r="M65" s="48">
        <f t="shared" si="22"/>
        <v>2890.338204484333</v>
      </c>
      <c r="N65" s="48">
        <f t="shared" si="22"/>
        <v>2025.0108499617315</v>
      </c>
      <c r="O65" s="48">
        <f t="shared" si="22"/>
        <v>17434.571747403807</v>
      </c>
      <c r="P65" s="48">
        <f t="shared" si="22"/>
        <v>9842.078756850124</v>
      </c>
      <c r="Q65" s="48">
        <f t="shared" si="22"/>
        <v>7343.927188685578</v>
      </c>
      <c r="R65" s="48">
        <f t="shared" si="22"/>
        <v>7289.158682611702</v>
      </c>
      <c r="S65" s="48">
        <f t="shared" si="22"/>
        <v>8020.499999999999</v>
      </c>
      <c r="T65" s="48">
        <f t="shared" si="22"/>
        <v>5580</v>
      </c>
      <c r="U65" s="48">
        <f t="shared" si="22"/>
        <v>2826</v>
      </c>
      <c r="V65" s="48">
        <f t="shared" si="22"/>
        <v>6185.776999008098</v>
      </c>
      <c r="W65" s="48">
        <f t="shared" si="22"/>
        <v>2906.61453572064</v>
      </c>
      <c r="X65" s="48">
        <f t="shared" si="22"/>
        <v>4570.925397744217</v>
      </c>
      <c r="Y65" s="48">
        <f t="shared" si="22"/>
        <v>553.6879711694583</v>
      </c>
      <c r="Z65" s="48">
        <f t="shared" si="22"/>
        <v>28320.84980790897</v>
      </c>
      <c r="AA65" s="48">
        <f t="shared" si="22"/>
        <v>18834.38098133921</v>
      </c>
      <c r="AB65" s="48">
        <f t="shared" si="22"/>
        <v>30807.27373482877</v>
      </c>
      <c r="AC65" s="48">
        <f t="shared" si="22"/>
        <v>79.87388888888887</v>
      </c>
      <c r="AD65" s="48">
        <f t="shared" si="22"/>
        <v>283.39000000000004</v>
      </c>
      <c r="AE65" s="48">
        <f t="shared" si="22"/>
        <v>643.8</v>
      </c>
      <c r="AF65" s="49">
        <f aca="true" t="shared" si="23" ref="AF65:AF78">SUM(B65:AE65)</f>
        <v>216603.55382550196</v>
      </c>
      <c r="AG65" s="125"/>
      <c r="AH65" s="23"/>
      <c r="AI65" s="127"/>
      <c r="AJ65" s="127"/>
      <c r="AK65" s="127"/>
      <c r="AL65" s="127"/>
      <c r="AM65" s="127"/>
      <c r="AN65" s="127"/>
      <c r="AO65" s="127"/>
    </row>
    <row r="66" spans="1:41" ht="15.75">
      <c r="A66" s="163" t="str">
        <f t="shared" si="20"/>
        <v>Wheat</v>
      </c>
      <c r="B66" s="48">
        <f aca="true" t="shared" si="24" ref="B66:AE66">B27*B47/1000</f>
        <v>0</v>
      </c>
      <c r="C66" s="48">
        <f t="shared" si="24"/>
        <v>0</v>
      </c>
      <c r="D66" s="48">
        <f t="shared" si="24"/>
        <v>2562.3236368561934</v>
      </c>
      <c r="E66" s="48">
        <f t="shared" si="24"/>
        <v>999.8955209337486</v>
      </c>
      <c r="F66" s="48">
        <f t="shared" si="24"/>
        <v>0</v>
      </c>
      <c r="G66" s="48">
        <f t="shared" si="24"/>
        <v>0</v>
      </c>
      <c r="H66" s="48">
        <f t="shared" si="24"/>
        <v>0</v>
      </c>
      <c r="I66" s="48">
        <f t="shared" si="24"/>
        <v>0</v>
      </c>
      <c r="J66" s="48">
        <f t="shared" si="24"/>
        <v>0</v>
      </c>
      <c r="K66" s="48">
        <f t="shared" si="24"/>
        <v>90</v>
      </c>
      <c r="L66" s="48">
        <f t="shared" si="24"/>
        <v>1030.1945577164965</v>
      </c>
      <c r="M66" s="48">
        <f t="shared" si="24"/>
        <v>1325.457686951784</v>
      </c>
      <c r="N66" s="48">
        <f t="shared" si="24"/>
        <v>3457.7782942476524</v>
      </c>
      <c r="O66" s="48">
        <f t="shared" si="24"/>
        <v>2490.653106771975</v>
      </c>
      <c r="P66" s="48">
        <f t="shared" si="24"/>
        <v>0</v>
      </c>
      <c r="Q66" s="48">
        <f t="shared" si="24"/>
        <v>4567.543032101958</v>
      </c>
      <c r="R66" s="48">
        <f t="shared" si="24"/>
        <v>3111.2518743533933</v>
      </c>
      <c r="S66" s="48">
        <f t="shared" si="24"/>
        <v>11493.43949879105</v>
      </c>
      <c r="T66" s="48">
        <f t="shared" si="24"/>
        <v>5580</v>
      </c>
      <c r="U66" s="48">
        <f t="shared" si="24"/>
        <v>1605</v>
      </c>
      <c r="V66" s="48">
        <f t="shared" si="24"/>
        <v>0</v>
      </c>
      <c r="W66" s="48">
        <f t="shared" si="24"/>
        <v>0</v>
      </c>
      <c r="X66" s="48">
        <f t="shared" si="24"/>
        <v>0</v>
      </c>
      <c r="Y66" s="48">
        <f t="shared" si="24"/>
        <v>0</v>
      </c>
      <c r="Z66" s="48">
        <f t="shared" si="24"/>
        <v>0</v>
      </c>
      <c r="AA66" s="48">
        <f t="shared" si="24"/>
        <v>0</v>
      </c>
      <c r="AB66" s="48">
        <f t="shared" si="24"/>
        <v>0</v>
      </c>
      <c r="AC66" s="48">
        <f t="shared" si="24"/>
        <v>0</v>
      </c>
      <c r="AD66" s="48">
        <f t="shared" si="24"/>
        <v>0</v>
      </c>
      <c r="AE66" s="48">
        <f t="shared" si="24"/>
        <v>0</v>
      </c>
      <c r="AF66" s="49">
        <f t="shared" si="23"/>
        <v>38313.53720872425</v>
      </c>
      <c r="AG66" s="125"/>
      <c r="AH66" s="23"/>
      <c r="AI66" s="127"/>
      <c r="AJ66" s="127"/>
      <c r="AK66" s="127"/>
      <c r="AL66" s="127"/>
      <c r="AM66" s="127"/>
      <c r="AN66" s="127"/>
      <c r="AO66" s="127"/>
    </row>
    <row r="67" spans="1:41" ht="15.75">
      <c r="A67" s="163" t="str">
        <f t="shared" si="20"/>
        <v>Rice</v>
      </c>
      <c r="B67" s="48">
        <f aca="true" t="shared" si="25" ref="B67:C75">B28*B48/1000</f>
        <v>2467.1598781106527</v>
      </c>
      <c r="C67" s="48">
        <f t="shared" si="25"/>
        <v>10477.35</v>
      </c>
      <c r="D67" s="48" t="s">
        <v>61</v>
      </c>
      <c r="E67" s="48" t="s">
        <v>61</v>
      </c>
      <c r="F67" s="48">
        <f aca="true" t="shared" si="26" ref="F67:H75">F28*F48/1000</f>
        <v>220</v>
      </c>
      <c r="G67" s="48">
        <f t="shared" si="26"/>
        <v>1992.6000000000001</v>
      </c>
      <c r="H67" s="48">
        <f t="shared" si="26"/>
        <v>1288</v>
      </c>
      <c r="I67" s="48"/>
      <c r="J67" s="48">
        <f aca="true" t="shared" si="27" ref="J67:J78">J28*J48/1000</f>
        <v>13800</v>
      </c>
      <c r="K67" s="48" t="s">
        <v>61</v>
      </c>
      <c r="L67" s="48" t="s">
        <v>61</v>
      </c>
      <c r="M67" s="48" t="s">
        <v>61</v>
      </c>
      <c r="N67" s="48" t="s">
        <v>61</v>
      </c>
      <c r="O67" s="48" t="s">
        <v>61</v>
      </c>
      <c r="P67" s="48" t="s">
        <v>61</v>
      </c>
      <c r="Q67" s="48" t="s">
        <v>61</v>
      </c>
      <c r="R67" s="48" t="s">
        <v>61</v>
      </c>
      <c r="S67" s="48" t="s">
        <v>61</v>
      </c>
      <c r="T67" s="48" t="s">
        <v>61</v>
      </c>
      <c r="U67" s="48" t="s">
        <v>61</v>
      </c>
      <c r="V67" s="48">
        <f aca="true" t="shared" si="28" ref="V67:Y75">V28*V48/1000</f>
        <v>4324.8</v>
      </c>
      <c r="W67" s="48">
        <f t="shared" si="28"/>
        <v>4455.98361797001</v>
      </c>
      <c r="X67" s="48">
        <f t="shared" si="28"/>
        <v>464</v>
      </c>
      <c r="Y67" s="48">
        <f t="shared" si="28"/>
        <v>5650.06</v>
      </c>
      <c r="Z67" s="48" t="s">
        <v>61</v>
      </c>
      <c r="AA67" s="48" t="s">
        <v>61</v>
      </c>
      <c r="AB67" s="48">
        <f aca="true" t="shared" si="29" ref="AB67:AB75">AB28*AB48/1000</f>
        <v>2750</v>
      </c>
      <c r="AC67" s="48" t="s">
        <v>61</v>
      </c>
      <c r="AD67" s="48" t="s">
        <v>61</v>
      </c>
      <c r="AE67" s="48">
        <v>463.392</v>
      </c>
      <c r="AF67" s="49">
        <f t="shared" si="23"/>
        <v>48353.34549608066</v>
      </c>
      <c r="AG67" s="125"/>
      <c r="AH67" s="23"/>
      <c r="AI67" s="127"/>
      <c r="AJ67" s="127"/>
      <c r="AK67" s="127"/>
      <c r="AL67" s="127"/>
      <c r="AM67" s="127"/>
      <c r="AN67" s="127"/>
      <c r="AO67" s="127"/>
    </row>
    <row r="68" spans="1:41" ht="15.75">
      <c r="A68" s="163" t="str">
        <f t="shared" si="20"/>
        <v>Beans</v>
      </c>
      <c r="B68" s="48">
        <f t="shared" si="25"/>
        <v>5385.3666798033255</v>
      </c>
      <c r="C68" s="48">
        <f t="shared" si="25"/>
        <v>5092.639085885131</v>
      </c>
      <c r="D68" s="48">
        <f aca="true" t="shared" si="30" ref="D68:E75">D29*D49/1000</f>
        <v>5230.450364376097</v>
      </c>
      <c r="E68" s="48">
        <f t="shared" si="30"/>
        <v>3402.13236099813</v>
      </c>
      <c r="F68" s="48">
        <f t="shared" si="26"/>
        <v>5835.3009999704</v>
      </c>
      <c r="G68" s="48">
        <f t="shared" si="26"/>
        <v>4113.5174420256</v>
      </c>
      <c r="H68" s="48">
        <f t="shared" si="26"/>
        <v>6359.960050082101</v>
      </c>
      <c r="I68" s="48">
        <f aca="true" t="shared" si="31" ref="I68:I75">I29*I49/1000</f>
        <v>6093.699344221439</v>
      </c>
      <c r="J68" s="48">
        <f t="shared" si="27"/>
        <v>8412.596512222999</v>
      </c>
      <c r="K68" s="48">
        <f aca="true" t="shared" si="32" ref="K68:U68">K29*K49/1000</f>
        <v>7889.2332298752</v>
      </c>
      <c r="L68" s="48">
        <f t="shared" si="32"/>
        <v>8124.182446676399</v>
      </c>
      <c r="M68" s="48">
        <f t="shared" si="32"/>
        <v>5951.1577959237175</v>
      </c>
      <c r="N68" s="48">
        <f t="shared" si="32"/>
        <v>7254.688980699986</v>
      </c>
      <c r="O68" s="48">
        <f t="shared" si="32"/>
        <v>9862.932300786579</v>
      </c>
      <c r="P68" s="48">
        <f t="shared" si="32"/>
        <v>7669.200914227521</v>
      </c>
      <c r="Q68" s="48">
        <f t="shared" si="32"/>
        <v>12764.52000378833</v>
      </c>
      <c r="R68" s="48">
        <f t="shared" si="32"/>
        <v>7166.921814801445</v>
      </c>
      <c r="S68" s="48">
        <f t="shared" si="32"/>
        <v>10674.801212799648</v>
      </c>
      <c r="T68" s="48">
        <f t="shared" si="32"/>
        <v>9230.559577284983</v>
      </c>
      <c r="U68" s="48">
        <f t="shared" si="32"/>
        <v>6463.60527603</v>
      </c>
      <c r="V68" s="48">
        <f t="shared" si="28"/>
        <v>5027.122905135301</v>
      </c>
      <c r="W68" s="48">
        <f t="shared" si="28"/>
        <v>3922.532763246394</v>
      </c>
      <c r="X68" s="48">
        <f t="shared" si="28"/>
        <v>6675.066490095787</v>
      </c>
      <c r="Y68" s="48">
        <f t="shared" si="28"/>
        <v>5377.87420162561</v>
      </c>
      <c r="Z68" s="48">
        <f aca="true" t="shared" si="33" ref="Z68:AA75">Z29*Z49/1000</f>
        <v>7031.838286588966</v>
      </c>
      <c r="AA68" s="48">
        <f t="shared" si="33"/>
        <v>7907.622497438256</v>
      </c>
      <c r="AB68" s="48">
        <f t="shared" si="29"/>
        <v>6120.532964267961</v>
      </c>
      <c r="AC68" s="48">
        <f aca="true" t="shared" si="34" ref="AC68:AE78">AC29*AC49/1000</f>
        <v>396.08870967741933</v>
      </c>
      <c r="AD68" s="48">
        <f t="shared" si="34"/>
        <v>396.74600000000004</v>
      </c>
      <c r="AE68" s="48">
        <f t="shared" si="34"/>
        <v>1042.956</v>
      </c>
      <c r="AF68" s="49">
        <f t="shared" si="23"/>
        <v>186875.84721055473</v>
      </c>
      <c r="AG68" s="125"/>
      <c r="AH68" s="23"/>
      <c r="AI68" s="127"/>
      <c r="AJ68" s="127"/>
      <c r="AK68" s="127"/>
      <c r="AL68" s="127"/>
      <c r="AM68" s="127"/>
      <c r="AN68" s="127"/>
      <c r="AO68" s="127"/>
    </row>
    <row r="69" spans="1:41" ht="15.75">
      <c r="A69" s="163" t="str">
        <f t="shared" si="20"/>
        <v>Peas</v>
      </c>
      <c r="B69" s="48">
        <f t="shared" si="25"/>
        <v>306.8599627844995</v>
      </c>
      <c r="C69" s="48">
        <f t="shared" si="25"/>
        <v>254.63195429425653</v>
      </c>
      <c r="D69" s="48">
        <f t="shared" si="30"/>
        <v>3028.1554741124773</v>
      </c>
      <c r="E69" s="48">
        <f t="shared" si="30"/>
        <v>2223.6159222210003</v>
      </c>
      <c r="F69" s="48">
        <f t="shared" si="26"/>
        <v>128.68870898698293</v>
      </c>
      <c r="G69" s="48">
        <f t="shared" si="26"/>
        <v>125.61380109850977</v>
      </c>
      <c r="H69" s="48">
        <f t="shared" si="26"/>
        <v>130.33750125474916</v>
      </c>
      <c r="I69" s="48">
        <f t="shared" si="31"/>
        <v>391.16959099690524</v>
      </c>
      <c r="J69" s="48">
        <f t="shared" si="27"/>
        <v>446.122542314856</v>
      </c>
      <c r="K69" s="48">
        <f aca="true" t="shared" si="35" ref="K69:U69">K30*K50/1000</f>
        <v>493.0770768672</v>
      </c>
      <c r="L69" s="48">
        <f t="shared" si="35"/>
        <v>240.71651693856</v>
      </c>
      <c r="M69" s="48">
        <f t="shared" si="35"/>
        <v>725.81931719967</v>
      </c>
      <c r="N69" s="48">
        <f t="shared" si="35"/>
        <v>616.2882252889309</v>
      </c>
      <c r="O69" s="48">
        <f t="shared" si="35"/>
        <v>821.9110250655483</v>
      </c>
      <c r="P69" s="48">
        <f t="shared" si="35"/>
        <v>346.5282153401259</v>
      </c>
      <c r="Q69" s="48">
        <f t="shared" si="35"/>
        <v>1632.1290293627715</v>
      </c>
      <c r="R69" s="48">
        <f t="shared" si="35"/>
        <v>439.2744080572672</v>
      </c>
      <c r="S69" s="48">
        <f t="shared" si="35"/>
        <v>1791.756664056</v>
      </c>
      <c r="T69" s="48">
        <f t="shared" si="35"/>
        <v>341.86423474557256</v>
      </c>
      <c r="U69" s="48">
        <f t="shared" si="35"/>
        <v>680.37950274</v>
      </c>
      <c r="V69" s="48">
        <f t="shared" si="28"/>
        <v>103.03607687309746</v>
      </c>
      <c r="W69" s="48">
        <f t="shared" si="28"/>
        <v>0</v>
      </c>
      <c r="X69" s="48">
        <f t="shared" si="28"/>
        <v>0</v>
      </c>
      <c r="Y69" s="48">
        <f t="shared" si="28"/>
        <v>103.773694758113</v>
      </c>
      <c r="Z69" s="48">
        <f t="shared" si="33"/>
        <v>244.39925752168966</v>
      </c>
      <c r="AA69" s="48">
        <f t="shared" si="33"/>
        <v>387.65608084856297</v>
      </c>
      <c r="AB69" s="48">
        <f t="shared" si="29"/>
        <v>0</v>
      </c>
      <c r="AC69" s="48">
        <f t="shared" si="34"/>
        <v>0</v>
      </c>
      <c r="AD69" s="48">
        <f t="shared" si="34"/>
        <v>16.67</v>
      </c>
      <c r="AE69" s="48">
        <f t="shared" si="34"/>
        <v>128.76</v>
      </c>
      <c r="AF69" s="49">
        <f t="shared" si="23"/>
        <v>16149.234783727343</v>
      </c>
      <c r="AG69" s="125"/>
      <c r="AH69" s="23"/>
      <c r="AI69" s="127"/>
      <c r="AJ69" s="127"/>
      <c r="AK69" s="127"/>
      <c r="AL69" s="127"/>
      <c r="AM69" s="127"/>
      <c r="AN69" s="127"/>
      <c r="AO69" s="127"/>
    </row>
    <row r="70" spans="1:41" ht="15.75">
      <c r="A70" s="163" t="str">
        <f t="shared" si="20"/>
        <v>Groundnuts</v>
      </c>
      <c r="B70" s="48">
        <f t="shared" si="25"/>
        <v>306.8599627844995</v>
      </c>
      <c r="C70" s="48">
        <f t="shared" si="25"/>
        <v>311.2168330263135</v>
      </c>
      <c r="D70" s="48">
        <f t="shared" si="30"/>
        <v>0</v>
      </c>
      <c r="E70" s="48">
        <f t="shared" si="30"/>
        <v>0</v>
      </c>
      <c r="F70" s="48">
        <f t="shared" si="26"/>
        <v>225.20524072722014</v>
      </c>
      <c r="G70" s="48">
        <f t="shared" si="26"/>
        <v>527.5779646137411</v>
      </c>
      <c r="H70" s="48">
        <f t="shared" si="26"/>
        <v>228.09062719581104</v>
      </c>
      <c r="I70" s="48">
        <f t="shared" si="31"/>
        <v>211.883528456657</v>
      </c>
      <c r="J70" s="48">
        <f t="shared" si="27"/>
        <v>178.4490169259424</v>
      </c>
      <c r="K70" s="48">
        <f aca="true" t="shared" si="36" ref="K70:U70">K31*K51/1000</f>
        <v>0</v>
      </c>
      <c r="L70" s="48">
        <f t="shared" si="36"/>
        <v>0</v>
      </c>
      <c r="M70" s="48">
        <f t="shared" si="36"/>
        <v>71.63430680278549</v>
      </c>
      <c r="N70" s="48">
        <f t="shared" si="36"/>
        <v>76.30235170243905</v>
      </c>
      <c r="O70" s="48">
        <f t="shared" si="36"/>
        <v>0</v>
      </c>
      <c r="P70" s="48">
        <f t="shared" si="36"/>
        <v>0</v>
      </c>
      <c r="Q70" s="48">
        <f t="shared" si="36"/>
        <v>0</v>
      </c>
      <c r="R70" s="48">
        <f t="shared" si="36"/>
        <v>0</v>
      </c>
      <c r="S70" s="48">
        <f t="shared" si="36"/>
        <v>242.63371492425</v>
      </c>
      <c r="T70" s="48">
        <f t="shared" si="36"/>
        <v>444.4235051692443</v>
      </c>
      <c r="U70" s="48">
        <f t="shared" si="36"/>
        <v>368.53889731749996</v>
      </c>
      <c r="V70" s="48">
        <f t="shared" si="28"/>
        <v>441.583186598989</v>
      </c>
      <c r="W70" s="48">
        <f t="shared" si="28"/>
        <v>424.1057081935825</v>
      </c>
      <c r="X70" s="48">
        <f t="shared" si="28"/>
        <v>610.3915772257925</v>
      </c>
      <c r="Y70" s="48">
        <f t="shared" si="28"/>
        <v>444.74440610619854</v>
      </c>
      <c r="Z70" s="48">
        <f t="shared" si="33"/>
        <v>214.38531361551728</v>
      </c>
      <c r="AA70" s="48">
        <f t="shared" si="33"/>
        <v>419.96075425260983</v>
      </c>
      <c r="AB70" s="48">
        <f t="shared" si="29"/>
        <v>69.55151095759047</v>
      </c>
      <c r="AC70" s="48">
        <f t="shared" si="34"/>
        <v>5.001120071684587</v>
      </c>
      <c r="AD70" s="48">
        <f t="shared" si="34"/>
        <v>16.67</v>
      </c>
      <c r="AE70" s="48">
        <f t="shared" si="34"/>
        <v>111.05549999999998</v>
      </c>
      <c r="AF70" s="49">
        <f t="shared" si="23"/>
        <v>5950.2650266683695</v>
      </c>
      <c r="AG70" s="125"/>
      <c r="AH70" s="23"/>
      <c r="AI70" s="127"/>
      <c r="AJ70" s="127"/>
      <c r="AK70" s="127"/>
      <c r="AL70" s="127"/>
      <c r="AM70" s="127"/>
      <c r="AN70" s="127"/>
      <c r="AO70" s="127"/>
    </row>
    <row r="71" spans="1:41" ht="15.75">
      <c r="A71" s="163" t="str">
        <f t="shared" si="20"/>
        <v>Soya</v>
      </c>
      <c r="B71" s="48">
        <f t="shared" si="25"/>
        <v>2040.6187525169214</v>
      </c>
      <c r="C71" s="48">
        <f t="shared" si="25"/>
        <v>1782.4236800597955</v>
      </c>
      <c r="D71" s="48">
        <f t="shared" si="30"/>
        <v>1871.9506567240771</v>
      </c>
      <c r="E71" s="48">
        <f t="shared" si="30"/>
        <v>1467.126192756789</v>
      </c>
      <c r="F71" s="48">
        <f t="shared" si="26"/>
        <v>1833.8141030645068</v>
      </c>
      <c r="G71" s="48">
        <f t="shared" si="26"/>
        <v>1231.0152507653956</v>
      </c>
      <c r="H71" s="48">
        <f t="shared" si="26"/>
        <v>1938.7703311643936</v>
      </c>
      <c r="I71" s="48">
        <f t="shared" si="31"/>
        <v>2216.627682315796</v>
      </c>
      <c r="J71" s="48">
        <f t="shared" si="27"/>
        <v>1453.0848521112453</v>
      </c>
      <c r="K71" s="48">
        <f aca="true" t="shared" si="37" ref="K71:U71">K32*K52/1000</f>
        <v>2070.92372284224</v>
      </c>
      <c r="L71" s="48">
        <f t="shared" si="37"/>
        <v>2437.2547340029205</v>
      </c>
      <c r="M71" s="48">
        <f t="shared" si="37"/>
        <v>1124.1075836744799</v>
      </c>
      <c r="N71" s="48">
        <f t="shared" si="37"/>
        <v>1197.3599805613512</v>
      </c>
      <c r="O71" s="48">
        <f t="shared" si="37"/>
        <v>1534.2339134556903</v>
      </c>
      <c r="P71" s="48">
        <f t="shared" si="37"/>
        <v>1559.3769690305667</v>
      </c>
      <c r="Q71" s="48">
        <f t="shared" si="37"/>
        <v>1468.9161264264942</v>
      </c>
      <c r="R71" s="48">
        <f t="shared" si="37"/>
        <v>203.59460109463322</v>
      </c>
      <c r="S71" s="48">
        <f t="shared" si="37"/>
        <v>223.969583007</v>
      </c>
      <c r="T71" s="48">
        <f t="shared" si="37"/>
        <v>536.5467573332235</v>
      </c>
      <c r="U71" s="48">
        <f t="shared" si="37"/>
        <v>637.8557838187501</v>
      </c>
      <c r="V71" s="48">
        <f t="shared" si="28"/>
        <v>500.4609448121876</v>
      </c>
      <c r="W71" s="48">
        <f t="shared" si="28"/>
        <v>508.9268498322989</v>
      </c>
      <c r="X71" s="48">
        <f t="shared" si="28"/>
        <v>259.41642032096183</v>
      </c>
      <c r="Y71" s="48">
        <f t="shared" si="28"/>
        <v>266.84664366371914</v>
      </c>
      <c r="Z71" s="48">
        <f t="shared" si="33"/>
        <v>214.38531361551728</v>
      </c>
      <c r="AA71" s="48">
        <f t="shared" si="33"/>
        <v>184.59813373741096</v>
      </c>
      <c r="AB71" s="48">
        <f t="shared" si="29"/>
        <v>1321.4787081942188</v>
      </c>
      <c r="AC71" s="48">
        <f t="shared" si="34"/>
        <v>85.01904121863798</v>
      </c>
      <c r="AD71" s="48">
        <f t="shared" si="34"/>
        <v>99.18650000000001</v>
      </c>
      <c r="AE71" s="48">
        <f t="shared" si="34"/>
        <v>140.0265</v>
      </c>
      <c r="AF71" s="49">
        <f t="shared" si="23"/>
        <v>32409.916312121226</v>
      </c>
      <c r="AG71" s="125"/>
      <c r="AH71" s="23"/>
      <c r="AI71" s="127"/>
      <c r="AJ71" s="127"/>
      <c r="AK71" s="127"/>
      <c r="AL71" s="127"/>
      <c r="AM71" s="127"/>
      <c r="AN71" s="127"/>
      <c r="AO71" s="127"/>
    </row>
    <row r="72" spans="1:41" ht="15.75">
      <c r="A72" s="163" t="str">
        <f t="shared" si="20"/>
        <v>Banana</v>
      </c>
      <c r="B72" s="48">
        <f t="shared" si="25"/>
        <v>31762.091449367043</v>
      </c>
      <c r="C72" s="48">
        <f t="shared" si="25"/>
        <v>26155.920666203347</v>
      </c>
      <c r="D72" s="48">
        <f t="shared" si="30"/>
        <v>15148.408624475807</v>
      </c>
      <c r="E72" s="48">
        <f t="shared" si="30"/>
        <v>14010.975242189423</v>
      </c>
      <c r="F72" s="48">
        <f t="shared" si="26"/>
        <v>32337.572852933372</v>
      </c>
      <c r="G72" s="48">
        <f t="shared" si="26"/>
        <v>16365.102237014185</v>
      </c>
      <c r="H72" s="48">
        <f t="shared" si="26"/>
        <v>46239.3043970914</v>
      </c>
      <c r="I72" s="48">
        <f t="shared" si="31"/>
        <v>56366.120981711625</v>
      </c>
      <c r="J72" s="48">
        <f t="shared" si="27"/>
        <v>73399.19512518722</v>
      </c>
      <c r="K72" s="48">
        <f aca="true" t="shared" si="38" ref="K72:U72">K33*K53/1000</f>
        <v>127500</v>
      </c>
      <c r="L72" s="48">
        <f t="shared" si="38"/>
        <v>43006.754830614496</v>
      </c>
      <c r="M72" s="48">
        <f t="shared" si="38"/>
        <v>84316.00574365984</v>
      </c>
      <c r="N72" s="48">
        <f t="shared" si="38"/>
        <v>48878.42571746054</v>
      </c>
      <c r="O72" s="48">
        <f t="shared" si="38"/>
        <v>19119.21858067669</v>
      </c>
      <c r="P72" s="48">
        <f t="shared" si="38"/>
        <v>18480.298094943897</v>
      </c>
      <c r="Q72" s="48">
        <f t="shared" si="38"/>
        <v>47995.222757673364</v>
      </c>
      <c r="R72" s="48">
        <f t="shared" si="38"/>
        <v>30297.59165220648</v>
      </c>
      <c r="S72" s="48">
        <f t="shared" si="38"/>
        <v>51331.68000000001</v>
      </c>
      <c r="T72" s="48">
        <f t="shared" si="38"/>
        <v>25110</v>
      </c>
      <c r="U72" s="48">
        <f t="shared" si="38"/>
        <v>90000</v>
      </c>
      <c r="V72" s="48">
        <f t="shared" si="28"/>
        <v>40364.01110838027</v>
      </c>
      <c r="W72" s="48">
        <f t="shared" si="28"/>
        <v>84206.18836183578</v>
      </c>
      <c r="X72" s="48">
        <f t="shared" si="28"/>
        <v>217744.987343757</v>
      </c>
      <c r="Y72" s="48">
        <f t="shared" si="28"/>
        <v>99434.06752277371</v>
      </c>
      <c r="Z72" s="48">
        <f t="shared" si="33"/>
        <v>122339.44526972451</v>
      </c>
      <c r="AA72" s="48">
        <f t="shared" si="33"/>
        <v>124969.3161282681</v>
      </c>
      <c r="AB72" s="48">
        <f t="shared" si="29"/>
        <v>48296.82821794298</v>
      </c>
      <c r="AC72" s="48">
        <f t="shared" si="34"/>
        <v>1560.3494623655915</v>
      </c>
      <c r="AD72" s="48">
        <f t="shared" si="34"/>
        <v>2550.51</v>
      </c>
      <c r="AE72" s="48">
        <f t="shared" si="34"/>
        <v>11588.4</v>
      </c>
      <c r="AF72" s="49">
        <f t="shared" si="23"/>
        <v>1650873.9923684567</v>
      </c>
      <c r="AG72" s="125"/>
      <c r="AH72" s="23"/>
      <c r="AI72" s="127"/>
      <c r="AJ72" s="127"/>
      <c r="AK72" s="127"/>
      <c r="AL72" s="127"/>
      <c r="AM72" s="127"/>
      <c r="AN72" s="127"/>
      <c r="AO72" s="127"/>
    </row>
    <row r="73" spans="1:41" ht="15.75">
      <c r="A73" s="163" t="str">
        <f t="shared" si="20"/>
        <v>Irish Potato</v>
      </c>
      <c r="B73" s="48">
        <f t="shared" si="25"/>
        <v>3836.23080869382</v>
      </c>
      <c r="C73" s="48">
        <f t="shared" si="25"/>
        <v>3288.864839324458</v>
      </c>
      <c r="D73" s="48">
        <f t="shared" si="30"/>
        <v>27579.271893651065</v>
      </c>
      <c r="E73" s="48">
        <f t="shared" si="30"/>
        <v>21346.7128533216</v>
      </c>
      <c r="F73" s="48">
        <f t="shared" si="26"/>
        <v>5543.583917645722</v>
      </c>
      <c r="G73" s="48">
        <f t="shared" si="26"/>
        <v>4848.9191813375355</v>
      </c>
      <c r="H73" s="48">
        <f t="shared" si="26"/>
        <v>7953.096731525869</v>
      </c>
      <c r="I73" s="48">
        <f t="shared" si="31"/>
        <v>8052.302997387375</v>
      </c>
      <c r="J73" s="48">
        <f t="shared" si="27"/>
        <v>1994.5433457931308</v>
      </c>
      <c r="K73" s="48">
        <f aca="true" t="shared" si="39" ref="K73:U73">K34*K54/1000</f>
        <v>4800</v>
      </c>
      <c r="L73" s="48">
        <f t="shared" si="39"/>
        <v>36000</v>
      </c>
      <c r="M73" s="48">
        <f t="shared" si="39"/>
        <v>6659.15645328037</v>
      </c>
      <c r="N73" s="48">
        <f t="shared" si="39"/>
        <v>36000</v>
      </c>
      <c r="O73" s="48">
        <f t="shared" si="39"/>
        <v>85924.01762139406</v>
      </c>
      <c r="P73" s="48">
        <f t="shared" si="39"/>
        <v>92269.48834546989</v>
      </c>
      <c r="Q73" s="48">
        <f t="shared" si="39"/>
        <v>27725.179664355903</v>
      </c>
      <c r="R73" s="48">
        <f t="shared" si="39"/>
        <v>90033.80271055449</v>
      </c>
      <c r="S73" s="48">
        <f t="shared" si="39"/>
        <v>120308.55000000002</v>
      </c>
      <c r="T73" s="48">
        <f t="shared" si="39"/>
        <v>74214</v>
      </c>
      <c r="U73" s="48">
        <f t="shared" si="39"/>
        <v>4680</v>
      </c>
      <c r="V73" s="48">
        <f t="shared" si="28"/>
        <v>1601.746472554773</v>
      </c>
      <c r="W73" s="48">
        <f t="shared" si="28"/>
        <v>1611.601691135613</v>
      </c>
      <c r="X73" s="48">
        <f t="shared" si="28"/>
        <v>2527.0211297147816</v>
      </c>
      <c r="Y73" s="48">
        <f t="shared" si="28"/>
        <v>3070.7579676150713</v>
      </c>
      <c r="Z73" s="48">
        <f t="shared" si="33"/>
        <v>1957.4311243155917</v>
      </c>
      <c r="AA73" s="48">
        <f t="shared" si="33"/>
        <v>12006.558487242586</v>
      </c>
      <c r="AB73" s="48">
        <f t="shared" si="29"/>
        <v>1159.1238772306317</v>
      </c>
      <c r="AC73" s="48">
        <f t="shared" si="34"/>
        <v>80.0179211469534</v>
      </c>
      <c r="AD73" s="48">
        <f t="shared" si="34"/>
        <v>133.36</v>
      </c>
      <c r="AE73" s="48">
        <f t="shared" si="34"/>
        <v>772.56</v>
      </c>
      <c r="AF73" s="49">
        <f t="shared" si="23"/>
        <v>687977.9000346913</v>
      </c>
      <c r="AG73" s="125"/>
      <c r="AH73" s="23"/>
      <c r="AI73" s="127"/>
      <c r="AJ73" s="127"/>
      <c r="AK73" s="127"/>
      <c r="AL73" s="127"/>
      <c r="AM73" s="127"/>
      <c r="AN73" s="127"/>
      <c r="AO73" s="127"/>
    </row>
    <row r="74" spans="1:41" ht="15.75">
      <c r="A74" s="163" t="str">
        <f t="shared" si="20"/>
        <v>Sweet Potato</v>
      </c>
      <c r="B74" s="48">
        <f t="shared" si="25"/>
        <v>12888.118436948977</v>
      </c>
      <c r="C74" s="48">
        <f t="shared" si="25"/>
        <v>10185.27817177026</v>
      </c>
      <c r="D74" s="48">
        <f t="shared" si="30"/>
        <v>13764.343064147624</v>
      </c>
      <c r="E74" s="48">
        <f t="shared" si="30"/>
        <v>25531.52262841863</v>
      </c>
      <c r="F74" s="48">
        <f t="shared" si="26"/>
        <v>10295.096718958635</v>
      </c>
      <c r="G74" s="48">
        <f t="shared" si="26"/>
        <v>9044.193679092703</v>
      </c>
      <c r="H74" s="48">
        <f t="shared" si="26"/>
        <v>10427.000100379933</v>
      </c>
      <c r="I74" s="48">
        <f t="shared" si="31"/>
        <v>18254.58091318891</v>
      </c>
      <c r="J74" s="48">
        <f t="shared" si="27"/>
        <v>14722.043896390249</v>
      </c>
      <c r="K74" s="48">
        <f aca="true" t="shared" si="40" ref="K74:U74">K35*K55/1000</f>
        <v>11833.8498448128</v>
      </c>
      <c r="L74" s="48">
        <f t="shared" si="40"/>
        <v>9478.2128544558</v>
      </c>
      <c r="M74" s="48">
        <f t="shared" si="40"/>
        <v>9918.59632653953</v>
      </c>
      <c r="N74" s="48">
        <f t="shared" si="40"/>
        <v>5574.6</v>
      </c>
      <c r="O74" s="48">
        <f t="shared" si="40"/>
        <v>8219.110250655483</v>
      </c>
      <c r="P74" s="48">
        <f t="shared" si="40"/>
        <v>9329.605797618775</v>
      </c>
      <c r="Q74" s="48">
        <f t="shared" si="40"/>
        <v>14689.161264264943</v>
      </c>
      <c r="R74" s="48">
        <f t="shared" si="40"/>
        <v>21377.433114936488</v>
      </c>
      <c r="S74" s="48">
        <f t="shared" si="40"/>
        <v>28337.46073508959</v>
      </c>
      <c r="T74" s="48">
        <f t="shared" si="40"/>
        <v>14208.138422966933</v>
      </c>
      <c r="U74" s="48">
        <f t="shared" si="40"/>
        <v>14883.3016224375</v>
      </c>
      <c r="V74" s="48">
        <f t="shared" si="28"/>
        <v>9714.830105177758</v>
      </c>
      <c r="W74" s="48">
        <f t="shared" si="28"/>
        <v>7775.271316882344</v>
      </c>
      <c r="X74" s="48">
        <f t="shared" si="28"/>
        <v>9232.172605540114</v>
      </c>
      <c r="Y74" s="48">
        <f t="shared" si="28"/>
        <v>8153.647445280308</v>
      </c>
      <c r="Z74" s="48">
        <f t="shared" si="33"/>
        <v>5788.403467618966</v>
      </c>
      <c r="AA74" s="48">
        <f t="shared" si="33"/>
        <v>5537.944012122328</v>
      </c>
      <c r="AB74" s="48">
        <f t="shared" si="29"/>
        <v>10432.726643638567</v>
      </c>
      <c r="AC74" s="48">
        <f t="shared" si="34"/>
        <v>825.1848118279569</v>
      </c>
      <c r="AD74" s="48">
        <f t="shared" si="34"/>
        <v>416.75000000000006</v>
      </c>
      <c r="AE74" s="48">
        <f t="shared" si="34"/>
        <v>1287.6</v>
      </c>
      <c r="AF74" s="49">
        <f t="shared" si="23"/>
        <v>332126.1782511621</v>
      </c>
      <c r="AG74" s="125"/>
      <c r="AH74" s="23"/>
      <c r="AI74" s="127"/>
      <c r="AJ74" s="127"/>
      <c r="AK74" s="127"/>
      <c r="AL74" s="127"/>
      <c r="AM74" s="127"/>
      <c r="AN74" s="127"/>
      <c r="AO74" s="127"/>
    </row>
    <row r="75" spans="1:41" ht="15.75">
      <c r="A75" s="163" t="str">
        <f t="shared" si="20"/>
        <v>Yam &amp; Taro</v>
      </c>
      <c r="B75" s="48">
        <f t="shared" si="25"/>
        <v>1841.1597767069968</v>
      </c>
      <c r="C75" s="48">
        <f t="shared" si="25"/>
        <v>2263.3951492822803</v>
      </c>
      <c r="D75" s="48">
        <f t="shared" si="30"/>
        <v>4129.302919244287</v>
      </c>
      <c r="E75" s="48">
        <f t="shared" si="30"/>
        <v>5870.346034663441</v>
      </c>
      <c r="F75" s="48">
        <f t="shared" si="26"/>
        <v>2091.1915210384727</v>
      </c>
      <c r="G75" s="48">
        <f t="shared" si="26"/>
        <v>1004.9104087880781</v>
      </c>
      <c r="H75" s="48">
        <f t="shared" si="26"/>
        <v>2117.984395389674</v>
      </c>
      <c r="I75" s="48">
        <f t="shared" si="31"/>
        <v>4237.670569133139</v>
      </c>
      <c r="J75" s="48">
        <f t="shared" si="27"/>
        <v>0</v>
      </c>
      <c r="K75" s="48">
        <f aca="true" t="shared" si="41" ref="K75:U75">K36*K56/1000</f>
        <v>3287.1805124479997</v>
      </c>
      <c r="L75" s="48">
        <f t="shared" si="41"/>
        <v>1579.7021424093002</v>
      </c>
      <c r="M75" s="48">
        <f t="shared" si="41"/>
        <v>6612.397551026353</v>
      </c>
      <c r="N75" s="48">
        <f t="shared" si="41"/>
        <v>9244.323379333964</v>
      </c>
      <c r="O75" s="48">
        <f t="shared" si="41"/>
        <v>2739.703416885161</v>
      </c>
      <c r="P75" s="48">
        <f t="shared" si="41"/>
        <v>1332.8008282312537</v>
      </c>
      <c r="Q75" s="48">
        <f t="shared" si="41"/>
        <v>4080.3225734069288</v>
      </c>
      <c r="R75" s="48">
        <f t="shared" si="41"/>
        <v>1696.6216757886102</v>
      </c>
      <c r="S75" s="48">
        <f t="shared" si="41"/>
        <v>1866.413191725</v>
      </c>
      <c r="T75" s="48">
        <f t="shared" si="41"/>
        <v>3418.6423474557255</v>
      </c>
      <c r="U75" s="48">
        <f t="shared" si="41"/>
        <v>3401.8975137</v>
      </c>
      <c r="V75" s="48">
        <f t="shared" si="28"/>
        <v>1471.9439553299637</v>
      </c>
      <c r="W75" s="48">
        <f t="shared" si="28"/>
        <v>1413.6856939786078</v>
      </c>
      <c r="X75" s="48">
        <f t="shared" si="28"/>
        <v>3051.9578861289624</v>
      </c>
      <c r="Y75" s="48">
        <f t="shared" si="28"/>
        <v>1482.4813536873285</v>
      </c>
      <c r="Z75" s="48">
        <f t="shared" si="33"/>
        <v>1715.082508924138</v>
      </c>
      <c r="AA75" s="48">
        <f t="shared" si="33"/>
        <v>2307.4766717176367</v>
      </c>
      <c r="AB75" s="48">
        <f t="shared" si="29"/>
        <v>1391.0302191518094</v>
      </c>
      <c r="AC75" s="48">
        <f t="shared" si="34"/>
        <v>100.02240143369174</v>
      </c>
      <c r="AD75" s="48">
        <f t="shared" si="34"/>
        <v>166.70000000000002</v>
      </c>
      <c r="AE75" s="48">
        <f t="shared" si="34"/>
        <v>643.8</v>
      </c>
      <c r="AF75" s="49">
        <f t="shared" si="23"/>
        <v>76560.14659700879</v>
      </c>
      <c r="AG75" s="125"/>
      <c r="AH75" s="23"/>
      <c r="AI75" s="127"/>
      <c r="AJ75" s="127"/>
      <c r="AK75" s="127"/>
      <c r="AL75" s="127"/>
      <c r="AM75" s="127"/>
      <c r="AN75" s="127"/>
      <c r="AO75" s="127"/>
    </row>
    <row r="76" spans="1:41" ht="15.75">
      <c r="A76" s="163" t="str">
        <f t="shared" si="20"/>
        <v>Cassava</v>
      </c>
      <c r="B76" s="48">
        <f aca="true" t="shared" si="42" ref="B76:I76">B37*B57/1000/2</f>
        <v>36826.72485408142</v>
      </c>
      <c r="C76" s="48">
        <f t="shared" si="42"/>
        <v>36327.66759194909</v>
      </c>
      <c r="D76" s="48">
        <f t="shared" si="42"/>
        <v>13149.660264301914</v>
      </c>
      <c r="E76" s="48">
        <f t="shared" si="42"/>
        <v>10673.3564266608</v>
      </c>
      <c r="F76" s="48">
        <f t="shared" si="42"/>
        <v>55281.79894708799</v>
      </c>
      <c r="G76" s="48">
        <f t="shared" si="42"/>
        <v>48394.32284736</v>
      </c>
      <c r="H76" s="48">
        <f t="shared" si="42"/>
        <v>64242.02070790001</v>
      </c>
      <c r="I76" s="48">
        <f t="shared" si="42"/>
        <v>38085.620901384</v>
      </c>
      <c r="J76" s="48">
        <f t="shared" si="27"/>
        <v>68811.74542986302</v>
      </c>
      <c r="K76" s="48">
        <f aca="true" t="shared" si="43" ref="K76:U76">K37*K57/1000</f>
        <v>77378.62452255192</v>
      </c>
      <c r="L76" s="48">
        <f t="shared" si="43"/>
        <v>10000</v>
      </c>
      <c r="M76" s="48">
        <f t="shared" si="43"/>
        <v>30270.309703552943</v>
      </c>
      <c r="N76" s="48">
        <f t="shared" si="43"/>
        <v>27575.863662012936</v>
      </c>
      <c r="O76" s="48">
        <f t="shared" si="43"/>
        <v>3748.866388367978</v>
      </c>
      <c r="P76" s="48">
        <f t="shared" si="43"/>
        <v>2851.2459917913443</v>
      </c>
      <c r="Q76" s="48">
        <f t="shared" si="43"/>
        <v>24340.667765529848</v>
      </c>
      <c r="R76" s="48">
        <f t="shared" si="43"/>
        <v>13516.782472171486</v>
      </c>
      <c r="S76" s="48">
        <f t="shared" si="43"/>
        <v>32531.452200000003</v>
      </c>
      <c r="T76" s="48">
        <f t="shared" si="43"/>
        <v>5022</v>
      </c>
      <c r="U76" s="48">
        <f t="shared" si="43"/>
        <v>45000</v>
      </c>
      <c r="V76" s="48">
        <f aca="true" t="shared" si="44" ref="V76:AB76">V37*V57/1000/2</f>
        <v>42730.54469365006</v>
      </c>
      <c r="W76" s="48">
        <f t="shared" si="44"/>
        <v>12394.549147620755</v>
      </c>
      <c r="X76" s="48">
        <f t="shared" si="44"/>
        <v>26700.26596038315</v>
      </c>
      <c r="Y76" s="48">
        <f t="shared" si="44"/>
        <v>25720.267920818136</v>
      </c>
      <c r="Z76" s="48">
        <f t="shared" si="44"/>
        <v>15100.182959005997</v>
      </c>
      <c r="AA76" s="48">
        <f t="shared" si="44"/>
        <v>20416.010383165536</v>
      </c>
      <c r="AB76" s="48">
        <f t="shared" si="44"/>
        <v>23182.477544612633</v>
      </c>
      <c r="AC76" s="48">
        <f t="shared" si="34"/>
        <v>1200.268817204301</v>
      </c>
      <c r="AD76" s="48">
        <f t="shared" si="34"/>
        <v>2500.5000000000005</v>
      </c>
      <c r="AE76" s="48">
        <f t="shared" si="34"/>
        <v>3862.7999999999997</v>
      </c>
      <c r="AF76" s="49">
        <f>SUM(B76:AE76)</f>
        <v>817836.5981030273</v>
      </c>
      <c r="AG76" s="125"/>
      <c r="AH76" s="23"/>
      <c r="AI76" s="127"/>
      <c r="AJ76" s="127"/>
      <c r="AK76" s="127"/>
      <c r="AL76" s="127"/>
      <c r="AM76" s="127"/>
      <c r="AN76" s="127"/>
      <c r="AO76" s="127"/>
    </row>
    <row r="77" spans="1:41" ht="15.75">
      <c r="A77" s="163" t="str">
        <f t="shared" si="20"/>
        <v>Vegetables</v>
      </c>
      <c r="B77" s="48">
        <f aca="true" t="shared" si="45" ref="B77:I78">B38*B58/1000</f>
        <v>15342.998139224968</v>
      </c>
      <c r="C77" s="48">
        <f t="shared" si="45"/>
        <v>11316.9757464114</v>
      </c>
      <c r="D77" s="48">
        <f t="shared" si="45"/>
        <v>6606.8846707908615</v>
      </c>
      <c r="E77" s="48">
        <f t="shared" si="45"/>
        <v>4118.248962124319</v>
      </c>
      <c r="F77" s="48">
        <f t="shared" si="45"/>
        <v>16086.088623372867</v>
      </c>
      <c r="G77" s="48">
        <f t="shared" si="45"/>
        <v>12561.380109850974</v>
      </c>
      <c r="H77" s="48">
        <f t="shared" si="45"/>
        <v>16292.187656843644</v>
      </c>
      <c r="I77" s="48">
        <f t="shared" si="45"/>
        <v>13038.986366563506</v>
      </c>
      <c r="J77" s="48">
        <f t="shared" si="27"/>
        <v>13766.067020001272</v>
      </c>
      <c r="K77" s="48">
        <f aca="true" t="shared" si="46" ref="K77:U77">K38*K58/1000</f>
        <v>11833.8498448128</v>
      </c>
      <c r="L77" s="48">
        <f t="shared" si="46"/>
        <v>5717.017277290801</v>
      </c>
      <c r="M77" s="48">
        <f t="shared" si="46"/>
        <v>11902.315591847435</v>
      </c>
      <c r="N77" s="48">
        <f t="shared" si="46"/>
        <v>29462.40616377633</v>
      </c>
      <c r="O77" s="48">
        <f t="shared" si="46"/>
        <v>9041.021275721032</v>
      </c>
      <c r="P77" s="48">
        <f t="shared" si="46"/>
        <v>5864.323644217516</v>
      </c>
      <c r="Q77" s="48">
        <f t="shared" si="46"/>
        <v>7344.580632132472</v>
      </c>
      <c r="R77" s="48">
        <f t="shared" si="46"/>
        <v>14926.387774300134</v>
      </c>
      <c r="S77" s="48">
        <f t="shared" si="46"/>
        <v>10638.555192832502</v>
      </c>
      <c r="T77" s="48">
        <f t="shared" si="46"/>
        <v>26015.21619678575</v>
      </c>
      <c r="U77" s="48">
        <f t="shared" si="46"/>
        <v>1842.6944865875005</v>
      </c>
      <c r="V77" s="48">
        <f aca="true" t="shared" si="47" ref="V77:AB78">V38*V58/1000</f>
        <v>14719.439553299631</v>
      </c>
      <c r="W77" s="48">
        <f t="shared" si="47"/>
        <v>9330.325580258814</v>
      </c>
      <c r="X77" s="48">
        <f t="shared" si="47"/>
        <v>12207.83154451585</v>
      </c>
      <c r="Y77" s="48">
        <f t="shared" si="47"/>
        <v>8894.888122123972</v>
      </c>
      <c r="Z77" s="48">
        <f t="shared" si="47"/>
        <v>7546.363039266207</v>
      </c>
      <c r="AA77" s="48">
        <f t="shared" si="47"/>
        <v>7107.02814889032</v>
      </c>
      <c r="AB77" s="48">
        <f t="shared" si="47"/>
        <v>12241.065928535922</v>
      </c>
      <c r="AC77" s="48">
        <f t="shared" si="34"/>
        <v>800.1792114695339</v>
      </c>
      <c r="AD77" s="48">
        <f t="shared" si="34"/>
        <v>1166.9000000000003</v>
      </c>
      <c r="AE77" s="48">
        <f t="shared" si="34"/>
        <v>4184.7</v>
      </c>
      <c r="AF77" s="49">
        <f t="shared" si="23"/>
        <v>321916.9065038483</v>
      </c>
      <c r="AG77" s="125"/>
      <c r="AH77" s="23"/>
      <c r="AI77" s="127"/>
      <c r="AJ77" s="127"/>
      <c r="AK77" s="127"/>
      <c r="AL77" s="127"/>
      <c r="AM77" s="127"/>
      <c r="AN77" s="127"/>
      <c r="AO77" s="127"/>
    </row>
    <row r="78" spans="1:41" ht="15.75">
      <c r="A78" s="163" t="str">
        <f t="shared" si="20"/>
        <v>Fruits</v>
      </c>
      <c r="B78" s="48">
        <f t="shared" si="45"/>
        <v>9168.958356031048</v>
      </c>
      <c r="C78" s="48">
        <f t="shared" si="45"/>
        <v>10185.27817177026</v>
      </c>
      <c r="D78" s="48">
        <f t="shared" si="45"/>
        <v>2752.8686128295253</v>
      </c>
      <c r="E78" s="48">
        <f t="shared" si="45"/>
        <v>1715.9370675518</v>
      </c>
      <c r="F78" s="48">
        <f t="shared" si="45"/>
        <v>6434.435449349147</v>
      </c>
      <c r="G78" s="48">
        <f t="shared" si="45"/>
        <v>7536.828065910586</v>
      </c>
      <c r="H78" s="48">
        <f t="shared" si="45"/>
        <v>6516.875062737458</v>
      </c>
      <c r="I78" s="48">
        <f t="shared" si="45"/>
        <v>6519.493183281753</v>
      </c>
      <c r="J78" s="48">
        <f t="shared" si="27"/>
        <v>4588.689006667089</v>
      </c>
      <c r="K78" s="48">
        <f aca="true" t="shared" si="48" ref="K78:U78">K39*K59/1000</f>
        <v>7889.2332298752</v>
      </c>
      <c r="L78" s="48">
        <f t="shared" si="48"/>
        <v>5717.017277290801</v>
      </c>
      <c r="M78" s="48">
        <f t="shared" si="48"/>
        <v>8926.736693885576</v>
      </c>
      <c r="N78" s="48">
        <f t="shared" si="48"/>
        <v>8775.550317967161</v>
      </c>
      <c r="O78" s="48">
        <f t="shared" si="48"/>
        <v>4931.466150393289</v>
      </c>
      <c r="P78" s="48">
        <f t="shared" si="48"/>
        <v>4798.082981632513</v>
      </c>
      <c r="Q78" s="48">
        <f t="shared" si="48"/>
        <v>7344.580632132472</v>
      </c>
      <c r="R78" s="48">
        <f t="shared" si="48"/>
        <v>14140.788417758022</v>
      </c>
      <c r="S78" s="48">
        <f t="shared" si="48"/>
        <v>6719.08749021</v>
      </c>
      <c r="T78" s="48">
        <f t="shared" si="48"/>
        <v>15759.289154418564</v>
      </c>
      <c r="U78" s="48">
        <f t="shared" si="48"/>
        <v>10205.692541100001</v>
      </c>
      <c r="V78" s="48">
        <f t="shared" si="47"/>
        <v>5298.998239187869</v>
      </c>
      <c r="W78" s="48">
        <f t="shared" si="47"/>
        <v>5089.268498322989</v>
      </c>
      <c r="X78" s="48">
        <f t="shared" si="47"/>
        <v>5493.524195032132</v>
      </c>
      <c r="Y78" s="48">
        <f t="shared" si="47"/>
        <v>5336.9328732743825</v>
      </c>
      <c r="Z78" s="48">
        <f t="shared" si="47"/>
        <v>3858.935645079311</v>
      </c>
      <c r="AA78" s="48">
        <f t="shared" si="47"/>
        <v>3322.7664072733974</v>
      </c>
      <c r="AB78" s="48">
        <f t="shared" si="47"/>
        <v>7511.563183419769</v>
      </c>
      <c r="AC78" s="48">
        <f t="shared" si="34"/>
        <v>540.1209677419355</v>
      </c>
      <c r="AD78" s="48">
        <f t="shared" si="34"/>
        <v>450.09</v>
      </c>
      <c r="AE78" s="48">
        <f t="shared" si="34"/>
        <v>1545.12</v>
      </c>
      <c r="AF78" s="49">
        <f t="shared" si="23"/>
        <v>189074.207872124</v>
      </c>
      <c r="AG78" s="125"/>
      <c r="AH78" s="23"/>
      <c r="AI78" s="127"/>
      <c r="AJ78" s="127"/>
      <c r="AK78" s="127"/>
      <c r="AL78" s="127"/>
      <c r="AM78" s="127"/>
      <c r="AN78" s="127"/>
      <c r="AO78" s="127"/>
    </row>
    <row r="79" spans="1:41" ht="15.75">
      <c r="A79" s="167" t="s">
        <v>53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125"/>
      <c r="AH79" s="126"/>
      <c r="AI79" s="127"/>
      <c r="AJ79" s="127"/>
      <c r="AK79" s="127"/>
      <c r="AL79" s="127"/>
      <c r="AM79" s="127"/>
      <c r="AN79" s="127"/>
      <c r="AO79" s="127"/>
    </row>
    <row r="80" spans="3:34" ht="15.75"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125"/>
      <c r="AH80" s="126"/>
    </row>
    <row r="81" spans="1:34" ht="15.75">
      <c r="A81" s="169"/>
      <c r="B81" s="129" t="s">
        <v>3</v>
      </c>
      <c r="C81" s="129" t="s">
        <v>4</v>
      </c>
      <c r="D81" s="129" t="s">
        <v>5</v>
      </c>
      <c r="E81" s="129" t="s">
        <v>6</v>
      </c>
      <c r="F81" s="129" t="s">
        <v>7</v>
      </c>
      <c r="G81" s="129" t="s">
        <v>8</v>
      </c>
      <c r="H81" s="129" t="s">
        <v>9</v>
      </c>
      <c r="I81" s="129" t="s">
        <v>10</v>
      </c>
      <c r="J81" s="129" t="s">
        <v>11</v>
      </c>
      <c r="K81" s="129" t="s">
        <v>12</v>
      </c>
      <c r="L81" s="129" t="s">
        <v>13</v>
      </c>
      <c r="M81" s="129" t="s">
        <v>14</v>
      </c>
      <c r="N81" s="129" t="s">
        <v>15</v>
      </c>
      <c r="O81" s="129" t="s">
        <v>16</v>
      </c>
      <c r="P81" s="129" t="s">
        <v>17</v>
      </c>
      <c r="Q81" s="129" t="s">
        <v>18</v>
      </c>
      <c r="R81" s="129" t="s">
        <v>19</v>
      </c>
      <c r="S81" s="129" t="s">
        <v>20</v>
      </c>
      <c r="T81" s="129" t="s">
        <v>21</v>
      </c>
      <c r="U81" s="129" t="s">
        <v>22</v>
      </c>
      <c r="V81" s="129" t="s">
        <v>23</v>
      </c>
      <c r="W81" s="129" t="s">
        <v>24</v>
      </c>
      <c r="X81" s="129" t="s">
        <v>25</v>
      </c>
      <c r="Y81" s="129" t="s">
        <v>26</v>
      </c>
      <c r="Z81" s="129" t="s">
        <v>27</v>
      </c>
      <c r="AA81" s="129" t="s">
        <v>28</v>
      </c>
      <c r="AB81" s="129" t="s">
        <v>29</v>
      </c>
      <c r="AC81" s="129" t="s">
        <v>30</v>
      </c>
      <c r="AD81" s="129" t="s">
        <v>31</v>
      </c>
      <c r="AE81" s="129" t="s">
        <v>32</v>
      </c>
      <c r="AF81" s="129" t="s">
        <v>48</v>
      </c>
      <c r="AG81" s="125"/>
      <c r="AH81" s="20"/>
    </row>
    <row r="82" spans="1:34" ht="15.75">
      <c r="A82" s="170" t="s">
        <v>54</v>
      </c>
      <c r="B82" s="48">
        <v>301918.507382496</v>
      </c>
      <c r="C82" s="48">
        <v>295080.45344164345</v>
      </c>
      <c r="D82" s="48">
        <v>318480.2012335865</v>
      </c>
      <c r="E82" s="48">
        <v>266367.90625553514</v>
      </c>
      <c r="F82" s="54">
        <v>279610.66441144777</v>
      </c>
      <c r="G82" s="54">
        <v>256152.9091758948</v>
      </c>
      <c r="H82" s="54">
        <v>297243.789868041</v>
      </c>
      <c r="I82" s="54">
        <v>326683.1362005573</v>
      </c>
      <c r="J82" s="48">
        <v>377560.2138499717</v>
      </c>
      <c r="K82" s="48">
        <v>369691.6747343997</v>
      </c>
      <c r="L82" s="54">
        <v>300683.2900538591</v>
      </c>
      <c r="M82" s="54">
        <v>317271.14412461664</v>
      </c>
      <c r="N82" s="54">
        <v>321030.2539507174</v>
      </c>
      <c r="O82" s="48">
        <v>305240.8552802391</v>
      </c>
      <c r="P82" s="48">
        <v>332863.772447163</v>
      </c>
      <c r="Q82" s="48">
        <v>366291.9835785101</v>
      </c>
      <c r="R82" s="48">
        <v>349270.77978195995</v>
      </c>
      <c r="S82" s="48">
        <v>409141.2859926387</v>
      </c>
      <c r="T82" s="48">
        <v>364831.5608805636</v>
      </c>
      <c r="U82" s="48">
        <v>285790.1632571983</v>
      </c>
      <c r="V82" s="48">
        <v>303430.11311892205</v>
      </c>
      <c r="W82" s="48">
        <v>250799.1633509458</v>
      </c>
      <c r="X82" s="48">
        <v>238539.11953383827</v>
      </c>
      <c r="Y82" s="48">
        <v>267413.1776413707</v>
      </c>
      <c r="Z82" s="48">
        <v>260997.0994177596</v>
      </c>
      <c r="AA82" s="48">
        <v>322403.0967828214</v>
      </c>
      <c r="AB82" s="48">
        <v>290155.5077390667</v>
      </c>
      <c r="AC82" s="48">
        <v>269552.62864981114</v>
      </c>
      <c r="AD82" s="48">
        <v>236373.5083057306</v>
      </c>
      <c r="AE82" s="48">
        <v>364555.1724727746</v>
      </c>
      <c r="AF82" s="49">
        <f>SUM(B82:AE82)</f>
        <v>9245423.132914081</v>
      </c>
      <c r="AG82" s="125"/>
      <c r="AH82" s="23"/>
    </row>
    <row r="83" spans="1:34" ht="15.75">
      <c r="A83" s="170" t="s">
        <v>104</v>
      </c>
      <c r="B83" s="48">
        <f>B82*(1.029)^2</f>
        <v>319683.6942753894</v>
      </c>
      <c r="C83" s="48">
        <f aca="true" t="shared" si="49" ref="C83:AE83">C82*(1.029)^2</f>
        <v>312443.2824026032</v>
      </c>
      <c r="D83" s="48">
        <f t="shared" si="49"/>
        <v>337219.8947543719</v>
      </c>
      <c r="E83" s="48">
        <f t="shared" si="49"/>
        <v>282041.26022751705</v>
      </c>
      <c r="F83" s="48">
        <f t="shared" si="49"/>
        <v>296063.23551608174</v>
      </c>
      <c r="G83" s="48">
        <f t="shared" si="49"/>
        <v>271225.2025047136</v>
      </c>
      <c r="H83" s="48">
        <f t="shared" si="49"/>
        <v>314733.91170766635</v>
      </c>
      <c r="I83" s="48">
        <f t="shared" si="49"/>
        <v>345905.49861773424</v>
      </c>
      <c r="J83" s="48">
        <f t="shared" si="49"/>
        <v>399776.2343931179</v>
      </c>
      <c r="K83" s="48">
        <f t="shared" si="49"/>
        <v>391444.7025674465</v>
      </c>
      <c r="L83" s="48">
        <f t="shared" si="49"/>
        <v>318375.79552391823</v>
      </c>
      <c r="M83" s="48">
        <f t="shared" si="49"/>
        <v>335939.6955160532</v>
      </c>
      <c r="N83" s="48">
        <f t="shared" si="49"/>
        <v>339919.99512343155</v>
      </c>
      <c r="O83" s="48">
        <f t="shared" si="49"/>
        <v>323201.5324457836</v>
      </c>
      <c r="P83" s="48">
        <f t="shared" si="49"/>
        <v>352449.8096817265</v>
      </c>
      <c r="Q83" s="48">
        <f t="shared" si="49"/>
        <v>387844.9701842532</v>
      </c>
      <c r="R83" s="48">
        <f t="shared" si="49"/>
        <v>369822.2217351102</v>
      </c>
      <c r="S83" s="48">
        <f t="shared" si="49"/>
        <v>433215.5684017315</v>
      </c>
      <c r="T83" s="48">
        <f t="shared" si="49"/>
        <v>386298.61475433677</v>
      </c>
      <c r="U83" s="48">
        <f t="shared" si="49"/>
        <v>302606.3422534151</v>
      </c>
      <c r="V83" s="48">
        <f t="shared" si="49"/>
        <v>321284.2444049525</v>
      </c>
      <c r="W83" s="48">
        <f t="shared" si="49"/>
        <v>265556.4369216788</v>
      </c>
      <c r="X83" s="48">
        <f t="shared" si="49"/>
        <v>252574.9998663288</v>
      </c>
      <c r="Y83" s="48">
        <f t="shared" si="49"/>
        <v>283148.03642696654</v>
      </c>
      <c r="Z83" s="48">
        <f t="shared" si="49"/>
        <v>276354.42974459997</v>
      </c>
      <c r="AA83" s="48">
        <f t="shared" si="49"/>
        <v>341373.6174006194</v>
      </c>
      <c r="AB83" s="48">
        <f t="shared" si="49"/>
        <v>307228.5479699411</v>
      </c>
      <c r="AC83" s="48">
        <f t="shared" si="49"/>
        <v>285413.37487219466</v>
      </c>
      <c r="AD83" s="48">
        <f t="shared" si="49"/>
        <v>250281.96190794808</v>
      </c>
      <c r="AE83" s="48">
        <f t="shared" si="49"/>
        <v>386005.96337624505</v>
      </c>
      <c r="AF83" s="49">
        <f>SUM(B83:AE83)</f>
        <v>9789433.075477878</v>
      </c>
      <c r="AG83" s="125"/>
      <c r="AH83" s="23"/>
    </row>
    <row r="84" spans="1:34" ht="12.75">
      <c r="A84" s="171" t="s">
        <v>55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126"/>
      <c r="AH84" s="126"/>
    </row>
    <row r="85" spans="1:34" ht="12.75">
      <c r="A85" s="17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20"/>
      <c r="AG85" s="126"/>
      <c r="AH85" s="126"/>
    </row>
    <row r="86" spans="1:34" ht="15.75">
      <c r="A86" s="156" t="s">
        <v>69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26"/>
      <c r="AH86" s="126"/>
    </row>
    <row r="87" spans="1:43" ht="12.75">
      <c r="A87" s="17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5"/>
      <c r="Q87" s="25"/>
      <c r="R87" s="25"/>
      <c r="S87" s="25"/>
      <c r="T87" s="25"/>
      <c r="U87" s="25"/>
      <c r="V87" s="25"/>
      <c r="W87" s="26"/>
      <c r="X87" s="26"/>
      <c r="Y87" s="26"/>
      <c r="Z87" s="26"/>
      <c r="AA87" s="26"/>
      <c r="AB87" s="26"/>
      <c r="AC87" s="26"/>
      <c r="AD87" s="26"/>
      <c r="AE87" s="26"/>
      <c r="AO87" s="26"/>
      <c r="AP87" s="26"/>
      <c r="AQ87" s="26"/>
    </row>
    <row r="88" spans="1:34" ht="16.5">
      <c r="A88" s="174"/>
      <c r="B88" s="55" t="s">
        <v>3</v>
      </c>
      <c r="C88" s="55" t="s">
        <v>4</v>
      </c>
      <c r="D88" s="55" t="s">
        <v>5</v>
      </c>
      <c r="E88" s="55" t="s">
        <v>6</v>
      </c>
      <c r="F88" s="55" t="s">
        <v>7</v>
      </c>
      <c r="G88" s="55" t="s">
        <v>8</v>
      </c>
      <c r="H88" s="55" t="s">
        <v>9</v>
      </c>
      <c r="I88" s="55" t="s">
        <v>10</v>
      </c>
      <c r="J88" s="55" t="s">
        <v>11</v>
      </c>
      <c r="K88" s="55" t="s">
        <v>12</v>
      </c>
      <c r="L88" s="55" t="s">
        <v>13</v>
      </c>
      <c r="M88" s="55" t="s">
        <v>14</v>
      </c>
      <c r="N88" s="55" t="s">
        <v>15</v>
      </c>
      <c r="O88" s="55" t="s">
        <v>16</v>
      </c>
      <c r="P88" s="55" t="s">
        <v>17</v>
      </c>
      <c r="Q88" s="55" t="s">
        <v>18</v>
      </c>
      <c r="R88" s="55" t="s">
        <v>19</v>
      </c>
      <c r="S88" s="55" t="s">
        <v>20</v>
      </c>
      <c r="T88" s="55" t="s">
        <v>21</v>
      </c>
      <c r="U88" s="55" t="s">
        <v>22</v>
      </c>
      <c r="V88" s="55" t="s">
        <v>23</v>
      </c>
      <c r="W88" s="55" t="s">
        <v>24</v>
      </c>
      <c r="X88" s="55" t="s">
        <v>25</v>
      </c>
      <c r="Y88" s="55" t="s">
        <v>26</v>
      </c>
      <c r="Z88" s="55" t="s">
        <v>27</v>
      </c>
      <c r="AA88" s="55" t="s">
        <v>28</v>
      </c>
      <c r="AB88" s="55" t="s">
        <v>29</v>
      </c>
      <c r="AC88" s="55" t="s">
        <v>30</v>
      </c>
      <c r="AD88" s="55" t="s">
        <v>31</v>
      </c>
      <c r="AE88" s="55" t="s">
        <v>32</v>
      </c>
      <c r="AF88" s="56" t="s">
        <v>48</v>
      </c>
      <c r="AG88" s="57"/>
      <c r="AH88" s="20"/>
    </row>
    <row r="89" spans="1:34" ht="16.5">
      <c r="A89" s="175" t="s">
        <v>56</v>
      </c>
      <c r="B89" s="58">
        <f>kcal_2009A!C41/1000000</f>
        <v>120.03475483936286</v>
      </c>
      <c r="C89" s="58">
        <f>kcal_2009A!D41/1000000</f>
        <v>125.09879109711194</v>
      </c>
      <c r="D89" s="58">
        <f>kcal_2009A!E41/1000000</f>
        <v>109.46789978205376</v>
      </c>
      <c r="E89" s="58">
        <f>kcal_2009A!F41/1000000</f>
        <v>94.26111185837078</v>
      </c>
      <c r="F89" s="58">
        <f>kcal_2009A!G41/1000000</f>
        <v>138.9220313746315</v>
      </c>
      <c r="G89" s="58">
        <f>kcal_2009A!H41/1000000</f>
        <v>113.63807212013596</v>
      </c>
      <c r="H89" s="58">
        <f>kcal_2009A!I41/1000000</f>
        <v>170.51883824375824</v>
      </c>
      <c r="I89" s="58">
        <f>kcal_2009A!J41/1000000</f>
        <v>148.19801492444606</v>
      </c>
      <c r="J89" s="58">
        <f>kcal_2009A!K41/1000000</f>
        <v>234.91645386186232</v>
      </c>
      <c r="K89" s="58">
        <f>kcal_2009A!L41/1000000</f>
        <v>213.18204676357647</v>
      </c>
      <c r="L89" s="58">
        <f>kcal_2009A!M41/1000000</f>
        <v>117.09729420697307</v>
      </c>
      <c r="M89" s="58">
        <f>kcal_2009A!N41/1000000</f>
        <v>131.84708751750046</v>
      </c>
      <c r="N89" s="58">
        <f>kcal_2009A!O41/1000000</f>
        <v>145.5101165461824</v>
      </c>
      <c r="O89" s="58">
        <f>kcal_2009A!P41/1000000</f>
        <v>179.9736223334743</v>
      </c>
      <c r="P89" s="58">
        <f>kcal_2009A!Q41/1000000</f>
        <v>141.58701455003828</v>
      </c>
      <c r="Q89" s="58">
        <f>kcal_2009A!R41/1000000</f>
        <v>171.36042881129893</v>
      </c>
      <c r="R89" s="58">
        <f>kcal_2009A!S41/1000000</f>
        <v>172.64664193947942</v>
      </c>
      <c r="S89" s="58">
        <f>kcal_2009A!T41/1000000</f>
        <v>276.7527943336456</v>
      </c>
      <c r="T89" s="58">
        <f>kcal_2009A!U41/1000000</f>
        <v>162.6433092233605</v>
      </c>
      <c r="U89" s="58">
        <f>kcal_2009A!V41/1000000</f>
        <v>147.22142344052233</v>
      </c>
      <c r="V89" s="58">
        <f>kcal_2009A!W41/1000000</f>
        <v>129.94811653196916</v>
      </c>
      <c r="W89" s="58">
        <f>kcal_2009A!X41/1000000</f>
        <v>96.86834767590713</v>
      </c>
      <c r="X89" s="58">
        <f>kcal_2009A!Y41/1000000</f>
        <v>178.28522666861798</v>
      </c>
      <c r="Y89" s="58">
        <f>kcal_2009A!Z41/1000000</f>
        <v>118.43044132110478</v>
      </c>
      <c r="Z89" s="58">
        <f>kcal_2009A!AA41/1000000</f>
        <v>195.06321288538388</v>
      </c>
      <c r="AA89" s="58">
        <f>kcal_2009A!AB41/1000000</f>
        <v>183.8988740400578</v>
      </c>
      <c r="AB89" s="58">
        <f>kcal_2009A!AC41/1000000</f>
        <v>216.75506654004437</v>
      </c>
      <c r="AC89" s="58">
        <f>kcal_2009A!AD41/1000000</f>
        <v>5.334614526411918</v>
      </c>
      <c r="AD89" s="58">
        <f>kcal_2009A!AE41/1000000</f>
        <v>7.6304660047100015</v>
      </c>
      <c r="AE89" s="58">
        <f>kcal_2009A!AF41/1000000</f>
        <v>27.0556316937</v>
      </c>
      <c r="AF89" s="58">
        <f aca="true" t="shared" si="50" ref="AF89:AF94">SUM(B89:AE89)</f>
        <v>4274.147745655692</v>
      </c>
      <c r="AG89" s="83"/>
      <c r="AH89" s="23"/>
    </row>
    <row r="90" spans="1:34" ht="16.5">
      <c r="A90" s="175" t="s">
        <v>63</v>
      </c>
      <c r="B90" s="60">
        <f>'[1]kcal_2008A'!C56/1000</f>
        <v>2.7230351548855274</v>
      </c>
      <c r="C90" s="60">
        <f>'[1]kcal_2008A'!D56/1000</f>
        <v>2.679961310035518</v>
      </c>
      <c r="D90" s="60">
        <f>'[1]kcal_2008A'!E56/1000</f>
        <v>2.861008945803407</v>
      </c>
      <c r="E90" s="60">
        <f>'[1]kcal_2008A'!F56/1000</f>
        <v>2.6088848596824</v>
      </c>
      <c r="F90" s="60">
        <f>'[1]kcal_2008A'!G56/1000</f>
        <v>3.133541192998813</v>
      </c>
      <c r="G90" s="60">
        <f>'[1]kcal_2008A'!H56/1000</f>
        <v>2.4819327412947123</v>
      </c>
      <c r="H90" s="60">
        <f>'[1]kcal_2008A'!I56/1000</f>
        <v>3.4573721284906274</v>
      </c>
      <c r="I90" s="60">
        <f>'[1]kcal_2008A'!J56/1000</f>
        <v>3.323646935864759</v>
      </c>
      <c r="J90" s="60">
        <f>'[1]kcal_2008A'!K56/1000</f>
        <v>3.9229930211748774</v>
      </c>
      <c r="K90" s="60">
        <f>'[1]kcal_2008A'!L56/1000</f>
        <v>3.6725295923470256</v>
      </c>
      <c r="L90" s="60">
        <f>'[1]kcal_2008A'!M56/1000</f>
        <v>3.8728548129887757</v>
      </c>
      <c r="M90" s="60">
        <f>'[1]kcal_2008A'!N56/1000</f>
        <v>2.79877391966254</v>
      </c>
      <c r="N90" s="60">
        <f>'[1]kcal_2008A'!O56/1000</f>
        <v>3.614472714009</v>
      </c>
      <c r="O90" s="60">
        <f>'[1]kcal_2008A'!P56/1000</f>
        <v>3.311200174492282</v>
      </c>
      <c r="P90" s="60">
        <f>'[1]kcal_2008A'!Q56/1000</f>
        <v>3.582779424768276</v>
      </c>
      <c r="Q90" s="60">
        <f>'[1]kcal_2008A'!R56/1000</f>
        <v>3.0628422494198624</v>
      </c>
      <c r="R90" s="60">
        <f>'[1]kcal_2008A'!S56/1000</f>
        <v>3.7561945354638806</v>
      </c>
      <c r="S90" s="60">
        <f>'[1]kcal_2008A'!T56/1000</f>
        <v>6.436721276655829</v>
      </c>
      <c r="T90" s="60">
        <f>'[1]kcal_2008A'!U56/1000</f>
        <v>4.295805156293992</v>
      </c>
      <c r="U90" s="60">
        <f>'[1]kcal_2008A'!V56/1000</f>
        <v>2.3900568081363636</v>
      </c>
      <c r="V90" s="60">
        <f>'[1]kcal_2008A'!W56/1000</f>
        <v>2.9071291424004015</v>
      </c>
      <c r="W90" s="60">
        <f>'[1]kcal_2008A'!X56/1000</f>
        <v>1.9365066867972813</v>
      </c>
      <c r="X90" s="60">
        <f>'[1]kcal_2008A'!Y56/1000</f>
        <v>3.1676779107907924</v>
      </c>
      <c r="Y90" s="60">
        <f>'[1]kcal_2008A'!Z56/1000</f>
        <v>2.3363724872756744</v>
      </c>
      <c r="Z90" s="60">
        <f>'[1]kcal_2008A'!AA56/1000</f>
        <v>4.765844155089894</v>
      </c>
      <c r="AA90" s="60">
        <f>'[1]kcal_2008A'!AB56/1000</f>
        <v>3.3563777631002063</v>
      </c>
      <c r="AB90" s="60">
        <f>'[1]kcal_2008A'!AC56/1000</f>
        <v>3.5011487046964223</v>
      </c>
      <c r="AC90" s="60">
        <f>'[1]kcal_2008A'!AD56/1000</f>
        <v>0.14606960515725803</v>
      </c>
      <c r="AD90" s="60">
        <f>'[1]kcal_2008A'!AE56/1000</f>
        <v>0.17026345421500005</v>
      </c>
      <c r="AE90" s="60">
        <f>'[1]kcal_2008A'!AF56/1000</f>
        <v>0.6006429056279999</v>
      </c>
      <c r="AF90" s="58">
        <f t="shared" si="50"/>
        <v>90.8746397696194</v>
      </c>
      <c r="AG90" s="83"/>
      <c r="AH90" s="126"/>
    </row>
    <row r="91" spans="1:34" ht="16.5">
      <c r="A91" s="175" t="s">
        <v>62</v>
      </c>
      <c r="B91" s="60">
        <f>'[1]kcal_2008A'!C76/1000</f>
        <v>0.6069605240185362</v>
      </c>
      <c r="C91" s="60">
        <f>'[1]kcal_2008A'!D76/1000</f>
        <v>0.5961392786881031</v>
      </c>
      <c r="D91" s="60">
        <f>'[1]kcal_2008A'!E76/1000</f>
        <v>0.5100946734441083</v>
      </c>
      <c r="E91" s="60">
        <f>'[1]kcal_2008A'!F76/1000</f>
        <v>0.4758121556419347</v>
      </c>
      <c r="F91" s="60">
        <f>'[1]kcal_2008A'!G76/1000</f>
        <v>0.7457711860870828</v>
      </c>
      <c r="G91" s="60">
        <f>'[1]kcal_2008A'!H76/1000</f>
        <v>0.632055601970084</v>
      </c>
      <c r="H91" s="60">
        <f>'[1]kcal_2008A'!I76/1000</f>
        <v>0.812129802951207</v>
      </c>
      <c r="I91" s="60">
        <f>'[1]kcal_2008A'!J76/1000</f>
        <v>0.755369916026747</v>
      </c>
      <c r="J91" s="60">
        <f>'[1]kcal_2008A'!K76/1000</f>
        <v>0.8214709212665847</v>
      </c>
      <c r="K91" s="60">
        <f>'[1]kcal_2008A'!L76/1000</f>
        <v>0.707195929731884</v>
      </c>
      <c r="L91" s="60">
        <f>'[1]kcal_2008A'!M76/1000</f>
        <v>0.6951607505773824</v>
      </c>
      <c r="M91" s="60">
        <f>'[1]kcal_2008A'!N76/1000</f>
        <v>0.497062410684905</v>
      </c>
      <c r="N91" s="60">
        <f>'[1]kcal_2008A'!O76/1000</f>
        <v>0.5228915019707624</v>
      </c>
      <c r="O91" s="60">
        <f>'[1]kcal_2008A'!P76/1000</f>
        <v>0.6489896414936452</v>
      </c>
      <c r="P91" s="60">
        <f>'[1]kcal_2008A'!Q76/1000</f>
        <v>0.573351997397049</v>
      </c>
      <c r="Q91" s="60">
        <f>'[1]kcal_2008A'!R76/1000</f>
        <v>0.5465635386091809</v>
      </c>
      <c r="R91" s="60">
        <f>'[1]kcal_2008A'!S76/1000</f>
        <v>0.4772369928014199</v>
      </c>
      <c r="S91" s="60">
        <f>'[1]kcal_2008A'!T76/1000</f>
        <v>0.8272476238357961</v>
      </c>
      <c r="T91" s="60">
        <f>'[1]kcal_2008A'!U76/1000</f>
        <v>0.5699197240192095</v>
      </c>
      <c r="U91" s="60">
        <f>'[1]kcal_2008A'!V76/1000</f>
        <v>0.4440362414878171</v>
      </c>
      <c r="V91" s="60">
        <f>'[1]kcal_2008A'!W76/1000</f>
        <v>0.7538058956395773</v>
      </c>
      <c r="W91" s="60">
        <f>'[1]kcal_2008A'!X76/1000</f>
        <v>0.4092155537903021</v>
      </c>
      <c r="X91" s="60">
        <f>'[1]kcal_2008A'!Y76/1000</f>
        <v>0.732433192930132</v>
      </c>
      <c r="Y91" s="60">
        <f>'[1]kcal_2008A'!Z76/1000</f>
        <v>0.4103608435694218</v>
      </c>
      <c r="Z91" s="60">
        <f>'[1]kcal_2008A'!AA76/1000</f>
        <v>1.3978754774431907</v>
      </c>
      <c r="AA91" s="60">
        <f>'[1]kcal_2008A'!AB76/1000</f>
        <v>0.7147002089294148</v>
      </c>
      <c r="AB91" s="60">
        <f>'[1]kcal_2008A'!AC76/1000</f>
        <v>0.7667332209739266</v>
      </c>
      <c r="AC91" s="60">
        <f>'[1]kcal_2008A'!AD76/1000</f>
        <v>0.025916327928763437</v>
      </c>
      <c r="AD91" s="60">
        <f>'[1]kcal_2008A'!AE76/1000</f>
        <v>0.03596649186</v>
      </c>
      <c r="AE91" s="60">
        <f>'[1]kcal_2008A'!AF76/1000</f>
        <v>0.10088082042</v>
      </c>
      <c r="AF91" s="58">
        <f t="shared" si="50"/>
        <v>17.81334844618816</v>
      </c>
      <c r="AG91" s="83"/>
      <c r="AH91" s="126"/>
    </row>
    <row r="92" spans="1:34" ht="16.5">
      <c r="A92" s="175" t="s">
        <v>70</v>
      </c>
      <c r="B92" s="60">
        <f>'[3]prod_09A'!E$40/1000000000</f>
        <v>6.833210430461999</v>
      </c>
      <c r="C92" s="60">
        <f>'[3]prod_09A'!F$40/1000000000</f>
        <v>8.502725176654</v>
      </c>
      <c r="D92" s="60">
        <f>'[3]prod_09A'!G$40/1000000000</f>
        <v>10.702225368529998</v>
      </c>
      <c r="E92" s="60">
        <f>'[3]prod_09A'!H$40/1000000000</f>
        <v>3.1316185089</v>
      </c>
      <c r="F92" s="60">
        <f>'[3]prod_09A'!I$40/1000000000</f>
        <v>9.077341654256001</v>
      </c>
      <c r="G92" s="60">
        <f>'[3]prod_09A'!J$40/1000000000</f>
        <v>8.08874446127</v>
      </c>
      <c r="H92" s="60">
        <f>'[3]prod_09A'!K$40/1000000000</f>
        <v>11.110212551045999</v>
      </c>
      <c r="I92" s="60">
        <f>'[3]prod_09A'!L$40/1000000000</f>
        <v>9.282093535764</v>
      </c>
      <c r="J92" s="60">
        <f>'[3]prod_09A'!M$40/1000000000</f>
        <v>15.55894497</v>
      </c>
      <c r="K92" s="60">
        <f>'[3]prod_09A'!N$40/1000000000</f>
        <v>5.285097268325</v>
      </c>
      <c r="L92" s="60">
        <f>'[3]prod_09A'!O$40/1000000000</f>
        <v>8.873260731983997</v>
      </c>
      <c r="M92" s="60">
        <f>'[3]prod_09A'!P$40/1000000000</f>
        <v>6.0123693687360005</v>
      </c>
      <c r="N92" s="60">
        <f>'[3]prod_09A'!Q$40/1000000000</f>
        <v>8.954016759899</v>
      </c>
      <c r="O92" s="60">
        <f>'[3]prod_09A'!R$40/1000000000</f>
        <v>5.7538366040160005</v>
      </c>
      <c r="P92" s="60">
        <f>'[3]prod_09A'!S$40/1000000000</f>
        <v>6.025935719323</v>
      </c>
      <c r="Q92" s="60">
        <f>'[3]prod_09A'!T$40/1000000000</f>
        <v>11.750294767096001</v>
      </c>
      <c r="R92" s="60">
        <f>'[3]prod_09A'!U$40/1000000000</f>
        <v>6.3204799491340005</v>
      </c>
      <c r="S92" s="60">
        <f>'[3]prod_09A'!V$40/1000000000</f>
        <v>12.566134012144001</v>
      </c>
      <c r="T92" s="60">
        <f>'[3]prod_09A'!W$40/1000000000</f>
        <v>10.852633052999998</v>
      </c>
      <c r="U92" s="60">
        <f>'[3]prod_09A'!X$40/1000000000</f>
        <v>4.78298217299</v>
      </c>
      <c r="V92" s="60">
        <f>'[3]prod_09A'!Y$40/1000000000</f>
        <v>5.25993173359</v>
      </c>
      <c r="W92" s="60">
        <f>'[3]prod_09A'!Z$40/1000000000</f>
        <v>22.221876604200002</v>
      </c>
      <c r="X92" s="60">
        <f>'[3]prod_09A'!AA$40/1000000000</f>
        <v>5.6510414871190005</v>
      </c>
      <c r="Y92" s="60">
        <f>'[3]prod_09A'!AB$40/1000000000</f>
        <v>4.5566108345059995</v>
      </c>
      <c r="Z92" s="60">
        <f>'[3]prod_09A'!AC$40/1000000000</f>
        <v>4.19450218276</v>
      </c>
      <c r="AA92" s="60">
        <f>'[3]prod_09A'!AD$40/1000000000</f>
        <v>11.884508655425002</v>
      </c>
      <c r="AB92" s="60">
        <f>'[3]prod_09A'!AE$40/1000000000</f>
        <v>21.476683801564004</v>
      </c>
      <c r="AC92" s="60">
        <f>'[3]prod_09A'!AF$40/1000000000</f>
        <v>0.7416113970500001</v>
      </c>
      <c r="AD92" s="60">
        <f>'[3]prod_09A'!AG$40/1000000000</f>
        <v>5.29764254218</v>
      </c>
      <c r="AE92" s="60">
        <f>'[3]prod_09A'!AH$40/1000000000</f>
        <v>10.430416760950001</v>
      </c>
      <c r="AF92" s="58">
        <f t="shared" si="50"/>
        <v>261.17898306287304</v>
      </c>
      <c r="AG92" s="83"/>
      <c r="AH92" s="126"/>
    </row>
    <row r="93" spans="1:34" ht="16.5">
      <c r="A93" s="175" t="s">
        <v>71</v>
      </c>
      <c r="B93" s="60">
        <f>'[3]prod_09A'!E$53/1000</f>
        <v>0.36710167226439994</v>
      </c>
      <c r="C93" s="60">
        <f>'[3]prod_09A'!F$53/1000</f>
        <v>0.45933814841480003</v>
      </c>
      <c r="D93" s="60">
        <f>'[3]prod_09A'!G$53/1000</f>
        <v>0.5394032865960001</v>
      </c>
      <c r="E93" s="60">
        <f>'[3]prod_09A'!H$53/1000</f>
        <v>0.15521813118</v>
      </c>
      <c r="F93" s="60">
        <f>'[3]prod_09A'!I$53/1000</f>
        <v>0.48414403458720007</v>
      </c>
      <c r="G93" s="60">
        <f>'[3]prod_09A'!J$53/1000</f>
        <v>0.47125215598400005</v>
      </c>
      <c r="H93" s="60">
        <f>'[3]prod_09A'!K$53/1000</f>
        <v>0.6138928288052</v>
      </c>
      <c r="I93" s="60">
        <f>'[3]prod_09A'!L$53/1000</f>
        <v>0.49450767231680004</v>
      </c>
      <c r="J93" s="60">
        <f>'[3]prod_09A'!M$53/1000</f>
        <v>0.7672283166600001</v>
      </c>
      <c r="K93" s="60">
        <f>'[3]prod_09A'!N$53/1000</f>
        <v>0.296416933375</v>
      </c>
      <c r="L93" s="60">
        <f>'[3]prod_09A'!O$53/1000</f>
        <v>0.47268644216079997</v>
      </c>
      <c r="M93" s="60">
        <f>'[3]prod_09A'!P$53/1000</f>
        <v>0.34359818151320004</v>
      </c>
      <c r="N93" s="60">
        <f>'[3]prod_09A'!Q$53/1000</f>
        <v>0.48196651512379995</v>
      </c>
      <c r="O93" s="60">
        <f>'[3]prod_09A'!R$53/1000</f>
        <v>0.30984395459919994</v>
      </c>
      <c r="P93" s="60">
        <f>'[3]prod_09A'!S$53/1000</f>
        <v>0.3055259878526</v>
      </c>
      <c r="Q93" s="60">
        <f>'[3]prod_09A'!T$53/1000</f>
        <v>0.6352567109452</v>
      </c>
      <c r="R93" s="60">
        <f>'[3]prod_09A'!U$53/1000</f>
        <v>0.34140206531080003</v>
      </c>
      <c r="S93" s="60">
        <f>'[3]prod_09A'!V$53/1000</f>
        <v>0.6880119910828001</v>
      </c>
      <c r="T93" s="60">
        <f>'[3]prod_09A'!W$53/1000</f>
        <v>0.5517455962100001</v>
      </c>
      <c r="U93" s="60">
        <f>'[3]prod_09A'!X$53/1000</f>
        <v>0.27606676586799994</v>
      </c>
      <c r="V93" s="60">
        <f>'[3]prod_09A'!Y$53/1000</f>
        <v>0.318778480328</v>
      </c>
      <c r="W93" s="60">
        <f>'[3]prod_09A'!Z$53/1000</f>
        <v>1.10922286286</v>
      </c>
      <c r="X93" s="60">
        <f>'[3]prod_09A'!AA$53/1000</f>
        <v>0.3345674938378</v>
      </c>
      <c r="Y93" s="60">
        <f>'[3]prod_09A'!AB$53/1000</f>
        <v>0.2429545221872</v>
      </c>
      <c r="Z93" s="60">
        <f>'[3]prod_09A'!AC$53/1000</f>
        <v>0.254045186842</v>
      </c>
      <c r="AA93" s="60">
        <f>'[3]prod_09A'!AD$53/1000</f>
        <v>0.6829241517449999</v>
      </c>
      <c r="AB93" s="60">
        <f>'[3]prod_09A'!AE$53/1000</f>
        <v>1.2505452464867999</v>
      </c>
      <c r="AC93" s="60">
        <f>'[3]prod_09A'!AF$53/1000</f>
        <v>0.04292870675</v>
      </c>
      <c r="AD93" s="60">
        <f>'[3]prod_09A'!AG$53/1000</f>
        <v>0.266817513946</v>
      </c>
      <c r="AE93" s="60">
        <f>'[3]prod_09A'!AH$53/1000</f>
        <v>0.5297125767799999</v>
      </c>
      <c r="AF93" s="58">
        <f t="shared" si="50"/>
        <v>14.0871041326126</v>
      </c>
      <c r="AG93" s="83"/>
      <c r="AH93" s="126"/>
    </row>
    <row r="94" spans="1:34" ht="16.5">
      <c r="A94" s="175" t="s">
        <v>72</v>
      </c>
      <c r="B94" s="60">
        <f>'[3]prod_09A'!E$66/1000</f>
        <v>0.5271524223808</v>
      </c>
      <c r="C94" s="60">
        <f>'[3]prod_09A'!F$66/1000</f>
        <v>0.6665007328236</v>
      </c>
      <c r="D94" s="60">
        <f>'[3]prod_09A'!G$66/1000</f>
        <v>0.878493937287</v>
      </c>
      <c r="E94" s="60">
        <f>'[3]prod_09A'!H$66/1000</f>
        <v>0.21389772725999998</v>
      </c>
      <c r="F94" s="60">
        <f>'[3]prod_09A'!I$66/1000</f>
        <v>0.6595780190603999</v>
      </c>
      <c r="G94" s="60">
        <f>'[3]prod_09A'!J$66/1000</f>
        <v>0.5842266760730002</v>
      </c>
      <c r="H94" s="60">
        <f>'[3]prod_09A'!K$66/1000</f>
        <v>0.8542803455114</v>
      </c>
      <c r="I94" s="60">
        <f>'[3]prod_09A'!L$66/1000</f>
        <v>0.7210625031226</v>
      </c>
      <c r="J94" s="60">
        <f>'[3]prod_09A'!M$66/1000</f>
        <v>1.1145573115399998</v>
      </c>
      <c r="K94" s="60">
        <f>'[3]prod_09A'!N$66/1000</f>
        <v>0.40866744647</v>
      </c>
      <c r="L94" s="60">
        <f>'[3]prod_09A'!O$66/1000</f>
        <v>0.6313900277305999</v>
      </c>
      <c r="M94" s="60">
        <f>'[3]prod_09A'!P$66/1000</f>
        <v>0.45734710682739993</v>
      </c>
      <c r="N94" s="60">
        <f>'[3]prod_09A'!Q$66/1000</f>
        <v>0.6618621283216001</v>
      </c>
      <c r="O94" s="60">
        <f>'[3]prod_09A'!R$66/1000</f>
        <v>0.4113141043944001</v>
      </c>
      <c r="P94" s="60">
        <f>'[3]prod_09A'!S$66/1000</f>
        <v>0.43748657559820003</v>
      </c>
      <c r="Q94" s="60">
        <f>'[3]prod_09A'!T$66/1000</f>
        <v>0.8975277020664002</v>
      </c>
      <c r="R94" s="60">
        <f>'[3]prod_09A'!U$66/1000</f>
        <v>0.46266412580059996</v>
      </c>
      <c r="S94" s="60">
        <f>'[3]prod_09A'!V$66/1000</f>
        <v>0.8980782977945999</v>
      </c>
      <c r="T94" s="60">
        <f>'[3]prod_09A'!W$66/1000</f>
        <v>0.76118729378</v>
      </c>
      <c r="U94" s="60">
        <f>'[3]prod_09A'!X$66/1000</f>
        <v>0.356396055866</v>
      </c>
      <c r="V94" s="60">
        <f>'[3]prod_09A'!Y$66/1000</f>
        <v>0.38079576504099993</v>
      </c>
      <c r="W94" s="60">
        <f>'[3]prod_09A'!Z$66/1000</f>
        <v>1.52593196518</v>
      </c>
      <c r="X94" s="60">
        <f>'[3]prod_09A'!AA$66/1000</f>
        <v>0.4085778295896</v>
      </c>
      <c r="Y94" s="60">
        <f>'[3]prod_09A'!AB$66/1000</f>
        <v>0.35434660980539995</v>
      </c>
      <c r="Z94" s="60">
        <f>'[3]prod_09A'!AC$66/1000</f>
        <v>0.30620650415399986</v>
      </c>
      <c r="AA94" s="60">
        <f>'[3]prod_09A'!AD$66/1000</f>
        <v>0.8608037780300001</v>
      </c>
      <c r="AB94" s="60">
        <f>'[3]prod_09A'!AE$66/1000</f>
        <v>1.5505007719375996</v>
      </c>
      <c r="AC94" s="60">
        <f>'[3]prod_09A'!AF$66/1000</f>
        <v>0.05356043826999999</v>
      </c>
      <c r="AD94" s="60">
        <f>'[3]prod_09A'!AG$66/1000</f>
        <v>0.367553851207</v>
      </c>
      <c r="AE94" s="60">
        <f>'[3]prod_09A'!AH$66/1000</f>
        <v>0.7190927427449999</v>
      </c>
      <c r="AF94" s="58">
        <f t="shared" si="50"/>
        <v>19.131040795668202</v>
      </c>
      <c r="AG94" s="83"/>
      <c r="AH94" s="20"/>
    </row>
    <row r="95" spans="1:34" s="127" customFormat="1" ht="16.5">
      <c r="A95" s="176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95"/>
      <c r="AH95" s="35"/>
    </row>
    <row r="96" spans="1:34" ht="16.5">
      <c r="A96" s="177" t="s">
        <v>74</v>
      </c>
      <c r="B96" s="62">
        <f>(B89+B92)/B$83/181*1000000000</f>
        <v>2192.5672077361246</v>
      </c>
      <c r="C96" s="62">
        <f aca="true" t="shared" si="51" ref="C96:AE96">(C89+C92)/C$83/181*1000000000</f>
        <v>2362.4445322953848</v>
      </c>
      <c r="D96" s="62">
        <f t="shared" si="51"/>
        <v>1968.8142772744384</v>
      </c>
      <c r="E96" s="62">
        <f t="shared" si="51"/>
        <v>1907.8108742335448</v>
      </c>
      <c r="F96" s="62">
        <f t="shared" si="51"/>
        <v>2761.8292175214588</v>
      </c>
      <c r="G96" s="62">
        <f t="shared" si="51"/>
        <v>2479.5772749192333</v>
      </c>
      <c r="H96" s="62">
        <f t="shared" si="51"/>
        <v>3188.329510827802</v>
      </c>
      <c r="I96" s="62">
        <f t="shared" si="51"/>
        <v>2515.2992690872984</v>
      </c>
      <c r="J96" s="62">
        <f t="shared" si="51"/>
        <v>3461.541391016463</v>
      </c>
      <c r="K96" s="62">
        <f t="shared" si="51"/>
        <v>3083.451603354866</v>
      </c>
      <c r="L96" s="62">
        <f t="shared" si="51"/>
        <v>2186.0013436151203</v>
      </c>
      <c r="M96" s="62">
        <f t="shared" si="51"/>
        <v>2267.2356619392476</v>
      </c>
      <c r="N96" s="62">
        <f t="shared" si="51"/>
        <v>2510.570175141282</v>
      </c>
      <c r="O96" s="62">
        <f t="shared" si="51"/>
        <v>3174.8567214415093</v>
      </c>
      <c r="P96" s="62">
        <f t="shared" si="51"/>
        <v>2313.921413223739</v>
      </c>
      <c r="Q96" s="62">
        <f t="shared" si="51"/>
        <v>2608.4171099437413</v>
      </c>
      <c r="R96" s="62">
        <f t="shared" si="51"/>
        <v>2673.6322781789913</v>
      </c>
      <c r="S96" s="62">
        <f t="shared" si="51"/>
        <v>3689.726857762092</v>
      </c>
      <c r="T96" s="62">
        <f t="shared" si="51"/>
        <v>2481.3475403180746</v>
      </c>
      <c r="U96" s="62">
        <f t="shared" si="51"/>
        <v>2775.2337894746474</v>
      </c>
      <c r="V96" s="62">
        <f t="shared" si="51"/>
        <v>2325.062011384806</v>
      </c>
      <c r="W96" s="62">
        <f t="shared" si="51"/>
        <v>2477.6542713428535</v>
      </c>
      <c r="X96" s="62">
        <f t="shared" si="51"/>
        <v>4023.4483877516222</v>
      </c>
      <c r="Y96" s="62">
        <f t="shared" si="51"/>
        <v>2399.756977206205</v>
      </c>
      <c r="Z96" s="62">
        <f t="shared" si="51"/>
        <v>3983.548789085973</v>
      </c>
      <c r="AA96" s="62">
        <f t="shared" si="51"/>
        <v>3168.599131137463</v>
      </c>
      <c r="AB96" s="62">
        <f t="shared" si="51"/>
        <v>4284.099001855352</v>
      </c>
      <c r="AC96" s="62">
        <f t="shared" si="51"/>
        <v>117.61995731431759</v>
      </c>
      <c r="AD96" s="62">
        <f t="shared" si="51"/>
        <v>285.38218865922687</v>
      </c>
      <c r="AE96" s="62">
        <f t="shared" si="51"/>
        <v>536.5337837516024</v>
      </c>
      <c r="AF96" s="62">
        <f>(AF89+AF92)/AF$83/181*1000000000</f>
        <v>2559.602129830501</v>
      </c>
      <c r="AG96" s="83"/>
      <c r="AH96" s="36"/>
    </row>
    <row r="97" spans="1:34" ht="16.5">
      <c r="A97" s="175" t="s">
        <v>73</v>
      </c>
      <c r="B97" s="58">
        <f aca="true" t="shared" si="52" ref="B97:AF97">(B90+B93)/B$83/181*1000000000</f>
        <v>53.40459792365075</v>
      </c>
      <c r="C97" s="58">
        <f t="shared" si="52"/>
        <v>55.51150202260173</v>
      </c>
      <c r="D97" s="58">
        <f t="shared" si="52"/>
        <v>55.710852787890914</v>
      </c>
      <c r="E97" s="58">
        <f t="shared" si="52"/>
        <v>54.14557866467714</v>
      </c>
      <c r="F97" s="58">
        <f t="shared" si="52"/>
        <v>67.50993978462749</v>
      </c>
      <c r="G97" s="58">
        <f t="shared" si="52"/>
        <v>60.15642539234478</v>
      </c>
      <c r="H97" s="58">
        <f t="shared" si="52"/>
        <v>71.46727989241194</v>
      </c>
      <c r="I97" s="58">
        <f t="shared" si="52"/>
        <v>60.9842194619007</v>
      </c>
      <c r="J97" s="58">
        <f t="shared" si="52"/>
        <v>64.81832295571047</v>
      </c>
      <c r="K97" s="58">
        <f t="shared" si="52"/>
        <v>56.01782630792415</v>
      </c>
      <c r="L97" s="58">
        <f t="shared" si="52"/>
        <v>75.40936075970387</v>
      </c>
      <c r="M97" s="58">
        <f t="shared" si="52"/>
        <v>51.6794295566378</v>
      </c>
      <c r="N97" s="58">
        <f t="shared" si="52"/>
        <v>66.58114044223008</v>
      </c>
      <c r="O97" s="58">
        <f t="shared" si="52"/>
        <v>61.89874323188625</v>
      </c>
      <c r="P97" s="58">
        <f t="shared" si="52"/>
        <v>60.95151637440503</v>
      </c>
      <c r="Q97" s="58">
        <f t="shared" si="52"/>
        <v>52.6795176927559</v>
      </c>
      <c r="R97" s="58">
        <f t="shared" si="52"/>
        <v>61.21496741511116</v>
      </c>
      <c r="S97" s="58">
        <f t="shared" si="52"/>
        <v>90.86277155342871</v>
      </c>
      <c r="T97" s="58">
        <f t="shared" si="52"/>
        <v>69.3299104202262</v>
      </c>
      <c r="U97" s="58">
        <f t="shared" si="52"/>
        <v>48.67698537833749</v>
      </c>
      <c r="V97" s="58">
        <f t="shared" si="52"/>
        <v>55.47328995616469</v>
      </c>
      <c r="W97" s="58">
        <f t="shared" si="52"/>
        <v>63.36594690017758</v>
      </c>
      <c r="X97" s="58">
        <f t="shared" si="52"/>
        <v>76.60861975753821</v>
      </c>
      <c r="Y97" s="58">
        <f t="shared" si="52"/>
        <v>50.32853360549926</v>
      </c>
      <c r="Z97" s="58">
        <f t="shared" si="52"/>
        <v>100.35733925062645</v>
      </c>
      <c r="AA97" s="58">
        <f t="shared" si="52"/>
        <v>65.37290530773791</v>
      </c>
      <c r="AB97" s="58">
        <f t="shared" si="52"/>
        <v>85.44926225910683</v>
      </c>
      <c r="AC97" s="58">
        <f t="shared" si="52"/>
        <v>3.658516595502803</v>
      </c>
      <c r="AD97" s="58">
        <f t="shared" si="52"/>
        <v>9.648366028384444</v>
      </c>
      <c r="AE97" s="58">
        <f t="shared" si="52"/>
        <v>16.178656565907026</v>
      </c>
      <c r="AF97" s="58">
        <f t="shared" si="52"/>
        <v>59.23725440587724</v>
      </c>
      <c r="AG97" s="83"/>
      <c r="AH97" s="126"/>
    </row>
    <row r="98" spans="1:34" ht="16.5">
      <c r="A98" s="175" t="s">
        <v>75</v>
      </c>
      <c r="B98" s="58">
        <f aca="true" t="shared" si="53" ref="B98:AF98">(B91+B94)/B$83/181*1000000000</f>
        <v>19.600053101313637</v>
      </c>
      <c r="C98" s="58">
        <f t="shared" si="53"/>
        <v>22.326969593225577</v>
      </c>
      <c r="D98" s="58">
        <f t="shared" si="53"/>
        <v>22.750022758504244</v>
      </c>
      <c r="E98" s="58">
        <f t="shared" si="53"/>
        <v>13.510618397334179</v>
      </c>
      <c r="F98" s="58">
        <f t="shared" si="53"/>
        <v>26.225344176554668</v>
      </c>
      <c r="G98" s="58">
        <f t="shared" si="53"/>
        <v>24.775690198927855</v>
      </c>
      <c r="H98" s="58">
        <f t="shared" si="53"/>
        <v>29.252284423865177</v>
      </c>
      <c r="I98" s="58">
        <f t="shared" si="53"/>
        <v>23.581831515447956</v>
      </c>
      <c r="J98" s="58">
        <f t="shared" si="53"/>
        <v>26.755688955046196</v>
      </c>
      <c r="K98" s="58">
        <f t="shared" si="53"/>
        <v>15.749328036129068</v>
      </c>
      <c r="L98" s="58">
        <f t="shared" si="53"/>
        <v>23.01999689657746</v>
      </c>
      <c r="M98" s="58">
        <f t="shared" si="53"/>
        <v>15.69621223724815</v>
      </c>
      <c r="N98" s="58">
        <f t="shared" si="53"/>
        <v>19.256296367574034</v>
      </c>
      <c r="O98" s="58">
        <f t="shared" si="53"/>
        <v>18.125012282299412</v>
      </c>
      <c r="P98" s="58">
        <f t="shared" si="53"/>
        <v>15.845500107531691</v>
      </c>
      <c r="Q98" s="58">
        <f t="shared" si="53"/>
        <v>20.571117992908803</v>
      </c>
      <c r="R98" s="58">
        <f t="shared" si="53"/>
        <v>14.041405720068093</v>
      </c>
      <c r="S98" s="58">
        <f t="shared" si="53"/>
        <v>22.00333530830821</v>
      </c>
      <c r="T98" s="58">
        <f t="shared" si="53"/>
        <v>19.037558349664263</v>
      </c>
      <c r="U98" s="58">
        <f t="shared" si="53"/>
        <v>14.613962989015256</v>
      </c>
      <c r="V98" s="58">
        <f t="shared" si="53"/>
        <v>19.510815022795448</v>
      </c>
      <c r="W98" s="58">
        <f t="shared" si="53"/>
        <v>40.26045416438257</v>
      </c>
      <c r="X98" s="58">
        <f t="shared" si="53"/>
        <v>24.958639234089837</v>
      </c>
      <c r="Y98" s="58">
        <f t="shared" si="53"/>
        <v>14.921180844597531</v>
      </c>
      <c r="Z98" s="58">
        <f t="shared" si="53"/>
        <v>34.067909049208936</v>
      </c>
      <c r="AA98" s="58">
        <f t="shared" si="53"/>
        <v>25.498285377711944</v>
      </c>
      <c r="AB98" s="58">
        <f t="shared" si="53"/>
        <v>41.67059941364884</v>
      </c>
      <c r="AC98" s="58">
        <f t="shared" si="53"/>
        <v>1.5384638368503123</v>
      </c>
      <c r="AD98" s="58">
        <f t="shared" si="53"/>
        <v>8.907530305404572</v>
      </c>
      <c r="AE98" s="58">
        <f t="shared" si="53"/>
        <v>11.73619350552346</v>
      </c>
      <c r="AF98" s="58">
        <f t="shared" si="53"/>
        <v>20.850303196449286</v>
      </c>
      <c r="AG98" s="83"/>
      <c r="AH98" s="126"/>
    </row>
    <row r="99" spans="2:34" ht="16.5">
      <c r="B99" s="67" t="s">
        <v>76</v>
      </c>
      <c r="C99" s="67"/>
      <c r="D99" s="67"/>
      <c r="E99" s="67"/>
      <c r="F99" s="67"/>
      <c r="G99" s="67"/>
      <c r="H99" s="67"/>
      <c r="I99" s="67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83"/>
      <c r="AH99" s="126"/>
    </row>
    <row r="100" spans="1:34" ht="16.5">
      <c r="A100" s="178" t="s">
        <v>80</v>
      </c>
      <c r="B100" s="64">
        <f aca="true" t="shared" si="54" ref="B100:AF100">B96/2100</f>
        <v>1.044079622731488</v>
      </c>
      <c r="C100" s="64">
        <f t="shared" si="54"/>
        <v>1.124973586807326</v>
      </c>
      <c r="D100" s="64">
        <f t="shared" si="54"/>
        <v>0.937530608225923</v>
      </c>
      <c r="E100" s="64">
        <f t="shared" si="54"/>
        <v>0.9084813686826404</v>
      </c>
      <c r="F100" s="64">
        <f t="shared" si="54"/>
        <v>1.3151567702483138</v>
      </c>
      <c r="G100" s="64">
        <f t="shared" si="54"/>
        <v>1.180751083294873</v>
      </c>
      <c r="H100" s="64">
        <f t="shared" si="54"/>
        <v>1.5182521480132392</v>
      </c>
      <c r="I100" s="64">
        <f t="shared" si="54"/>
        <v>1.1977615567082374</v>
      </c>
      <c r="J100" s="64">
        <f t="shared" si="54"/>
        <v>1.6483530433411728</v>
      </c>
      <c r="K100" s="64">
        <f t="shared" si="54"/>
        <v>1.468310287311841</v>
      </c>
      <c r="L100" s="64">
        <f t="shared" si="54"/>
        <v>1.040953020769105</v>
      </c>
      <c r="M100" s="64">
        <f t="shared" si="54"/>
        <v>1.07963602949488</v>
      </c>
      <c r="N100" s="64">
        <f t="shared" si="54"/>
        <v>1.1955096072101343</v>
      </c>
      <c r="O100" s="64">
        <f t="shared" si="54"/>
        <v>1.5118365340197664</v>
      </c>
      <c r="P100" s="64">
        <f t="shared" si="54"/>
        <v>1.1018673396303518</v>
      </c>
      <c r="Q100" s="64">
        <f t="shared" si="54"/>
        <v>1.242103385687496</v>
      </c>
      <c r="R100" s="64">
        <f t="shared" si="54"/>
        <v>1.2731582277042817</v>
      </c>
      <c r="S100" s="64">
        <f t="shared" si="54"/>
        <v>1.75701278941052</v>
      </c>
      <c r="T100" s="64">
        <f t="shared" si="54"/>
        <v>1.1815940668181308</v>
      </c>
      <c r="U100" s="64">
        <f t="shared" si="54"/>
        <v>1.3215398997498322</v>
      </c>
      <c r="V100" s="64">
        <f t="shared" si="54"/>
        <v>1.107172386373717</v>
      </c>
      <c r="W100" s="64">
        <f t="shared" si="54"/>
        <v>1.1798353673061206</v>
      </c>
      <c r="X100" s="64">
        <f t="shared" si="54"/>
        <v>1.9159278036912486</v>
      </c>
      <c r="Y100" s="64">
        <f t="shared" si="54"/>
        <v>1.1427414177172406</v>
      </c>
      <c r="Z100" s="64">
        <f t="shared" si="54"/>
        <v>1.8969279948028444</v>
      </c>
      <c r="AA100" s="64">
        <f t="shared" si="54"/>
        <v>1.5088567291130774</v>
      </c>
      <c r="AB100" s="64">
        <f t="shared" si="54"/>
        <v>2.0400471437406438</v>
      </c>
      <c r="AC100" s="64">
        <f t="shared" si="54"/>
        <v>0.05600950348300838</v>
      </c>
      <c r="AD100" s="64">
        <f t="shared" si="54"/>
        <v>0.13589628031391757</v>
      </c>
      <c r="AE100" s="64">
        <f t="shared" si="54"/>
        <v>0.2554922779769535</v>
      </c>
      <c r="AF100" s="64">
        <f t="shared" si="54"/>
        <v>1.2188581570621433</v>
      </c>
      <c r="AG100" s="83"/>
      <c r="AH100" s="27"/>
    </row>
    <row r="101" spans="1:34" ht="12.75">
      <c r="A101" s="172"/>
      <c r="B101" s="39"/>
      <c r="C101" s="39"/>
      <c r="D101" s="39"/>
      <c r="E101" s="39"/>
      <c r="F101" s="39"/>
      <c r="G101" s="131"/>
      <c r="H101" s="131"/>
      <c r="I101" s="131"/>
      <c r="J101" s="131"/>
      <c r="K101" s="131"/>
      <c r="L101" s="131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126"/>
      <c r="AH101" s="27"/>
    </row>
    <row r="102" spans="1:34" ht="16.5">
      <c r="A102" s="179"/>
      <c r="J102" s="66"/>
      <c r="K102" s="27"/>
      <c r="L102" s="27"/>
      <c r="M102" s="126"/>
      <c r="N102" s="15"/>
      <c r="O102" s="15"/>
      <c r="P102" s="15"/>
      <c r="Q102" s="15"/>
      <c r="R102" s="15"/>
      <c r="S102" s="15"/>
      <c r="T102" s="15"/>
      <c r="U102" s="15"/>
      <c r="W102" s="65" t="s">
        <v>94</v>
      </c>
      <c r="X102" s="66"/>
      <c r="Y102" s="66"/>
      <c r="Z102" s="15"/>
      <c r="AB102" s="15"/>
      <c r="AC102" s="15"/>
      <c r="AD102" s="15"/>
      <c r="AE102" s="15"/>
      <c r="AF102" s="28"/>
      <c r="AG102" s="126"/>
      <c r="AH102" s="126"/>
    </row>
    <row r="103" spans="1:34" ht="16.5">
      <c r="A103" s="171"/>
      <c r="K103" s="126"/>
      <c r="L103" s="126"/>
      <c r="M103" s="126"/>
      <c r="N103" s="23"/>
      <c r="O103" s="23"/>
      <c r="P103" s="23"/>
      <c r="Q103" s="23"/>
      <c r="R103" s="23"/>
      <c r="S103" s="23"/>
      <c r="T103" s="23"/>
      <c r="U103" s="23"/>
      <c r="W103" s="132" t="s">
        <v>57</v>
      </c>
      <c r="X103" s="132"/>
      <c r="Y103" s="132"/>
      <c r="Z103" s="133"/>
      <c r="AB103" s="23"/>
      <c r="AC103" s="23"/>
      <c r="AD103" s="23"/>
      <c r="AE103" s="126"/>
      <c r="AF103" s="27"/>
      <c r="AG103" s="126"/>
      <c r="AH103" s="126"/>
    </row>
    <row r="104" spans="1:34" ht="16.5">
      <c r="A104" s="180"/>
      <c r="K104" s="126"/>
      <c r="L104" s="126"/>
      <c r="M104" s="126"/>
      <c r="N104" s="23"/>
      <c r="O104" s="23"/>
      <c r="P104" s="23"/>
      <c r="Q104" s="29"/>
      <c r="R104" s="23"/>
      <c r="S104" s="23"/>
      <c r="T104" s="23"/>
      <c r="U104" s="23"/>
      <c r="W104" s="134" t="s">
        <v>58</v>
      </c>
      <c r="X104" s="135"/>
      <c r="Y104" s="136"/>
      <c r="Z104" s="62">
        <f>Z105+Z106+Z107</f>
        <v>1141.126207504194</v>
      </c>
      <c r="AB104" s="23"/>
      <c r="AC104" s="23"/>
      <c r="AD104" s="23"/>
      <c r="AE104" s="126"/>
      <c r="AF104" s="23"/>
      <c r="AG104" s="126"/>
      <c r="AH104" s="126"/>
    </row>
    <row r="105" spans="1:34" ht="16.5">
      <c r="A105" s="181"/>
      <c r="K105" s="126"/>
      <c r="L105" s="126"/>
      <c r="M105" s="126"/>
      <c r="N105" s="23"/>
      <c r="O105" s="23"/>
      <c r="P105" s="23"/>
      <c r="Q105" s="30"/>
      <c r="R105" s="23"/>
      <c r="S105" s="23"/>
      <c r="T105" s="23"/>
      <c r="U105" s="23"/>
      <c r="W105" s="137" t="s">
        <v>59</v>
      </c>
      <c r="X105" s="135"/>
      <c r="Y105" s="136"/>
      <c r="Z105" s="58">
        <v>0</v>
      </c>
      <c r="AB105" s="31"/>
      <c r="AC105" s="31"/>
      <c r="AD105" s="23"/>
      <c r="AE105" s="27"/>
      <c r="AF105" s="23"/>
      <c r="AG105" s="126"/>
      <c r="AH105" s="126"/>
    </row>
    <row r="106" spans="1:34" ht="16.5">
      <c r="A106" s="171"/>
      <c r="K106" s="126"/>
      <c r="L106" s="126"/>
      <c r="M106" s="126"/>
      <c r="N106" s="23"/>
      <c r="O106" s="23"/>
      <c r="P106" s="23"/>
      <c r="Q106" s="30"/>
      <c r="R106" s="23"/>
      <c r="S106" s="23"/>
      <c r="T106" s="23"/>
      <c r="U106" s="23"/>
      <c r="W106" s="137" t="s">
        <v>60</v>
      </c>
      <c r="X106" s="135"/>
      <c r="Y106" s="136"/>
      <c r="Z106" s="58">
        <f>(AF89+AF92)/kcal_2009A!B27*1000</f>
        <v>1406.1633353337236</v>
      </c>
      <c r="AB106" s="23"/>
      <c r="AC106" s="22"/>
      <c r="AD106" s="23"/>
      <c r="AE106" s="27"/>
      <c r="AF106" s="23"/>
      <c r="AG106" s="126"/>
      <c r="AH106" s="126"/>
    </row>
    <row r="107" spans="1:34" ht="16.5">
      <c r="A107" s="171"/>
      <c r="K107" s="126"/>
      <c r="L107" s="126"/>
      <c r="M107" s="126"/>
      <c r="N107" s="23"/>
      <c r="O107" s="23"/>
      <c r="P107" s="23"/>
      <c r="Q107" s="30"/>
      <c r="R107" s="23"/>
      <c r="S107" s="23"/>
      <c r="T107" s="23"/>
      <c r="U107" s="23"/>
      <c r="W107" s="137" t="s">
        <v>99</v>
      </c>
      <c r="X107" s="135"/>
      <c r="Y107" s="136"/>
      <c r="Z107" s="58">
        <f>-20%*AF89/kcal_2009A!B27*1000</f>
        <v>-265.0371278295296</v>
      </c>
      <c r="AB107" s="23"/>
      <c r="AC107" s="22"/>
      <c r="AD107" s="23"/>
      <c r="AE107" s="27"/>
      <c r="AF107" s="23"/>
      <c r="AG107" s="126"/>
      <c r="AH107" s="126"/>
    </row>
    <row r="108" spans="1:34" ht="16.5">
      <c r="A108" s="171"/>
      <c r="K108" s="126"/>
      <c r="L108" s="126"/>
      <c r="M108" s="126"/>
      <c r="N108" s="23"/>
      <c r="O108" s="23"/>
      <c r="P108" s="23"/>
      <c r="Q108" s="30"/>
      <c r="R108" s="23"/>
      <c r="S108" s="23"/>
      <c r="T108" s="23"/>
      <c r="U108" s="23"/>
      <c r="W108" s="134" t="s">
        <v>103</v>
      </c>
      <c r="X108" s="135"/>
      <c r="Y108" s="136"/>
      <c r="Z108" s="62">
        <f>Z109</f>
        <v>1153.6726625541467</v>
      </c>
      <c r="AB108" s="23"/>
      <c r="AC108" s="22"/>
      <c r="AD108" s="23"/>
      <c r="AE108" s="23"/>
      <c r="AF108" s="23"/>
      <c r="AG108" s="126"/>
      <c r="AH108" s="126"/>
    </row>
    <row r="109" spans="1:34" ht="16.5">
      <c r="A109" s="182"/>
      <c r="K109" s="126"/>
      <c r="L109" s="126"/>
      <c r="M109" s="126"/>
      <c r="N109" s="23"/>
      <c r="O109" s="23"/>
      <c r="P109" s="23"/>
      <c r="Q109" s="30"/>
      <c r="R109" s="23"/>
      <c r="S109" s="23"/>
      <c r="T109" s="23"/>
      <c r="U109" s="23"/>
      <c r="W109" s="137" t="s">
        <v>100</v>
      </c>
      <c r="X109" s="135"/>
      <c r="Y109" s="136"/>
      <c r="Z109" s="58">
        <f>2100*181*AF83/kcal_2009A!B27/1000000</f>
        <v>1153.6726625541467</v>
      </c>
      <c r="AB109" s="23"/>
      <c r="AC109" s="23"/>
      <c r="AD109" s="23"/>
      <c r="AE109" s="23"/>
      <c r="AF109" s="23"/>
      <c r="AG109" s="126"/>
      <c r="AH109" s="126"/>
    </row>
    <row r="110" spans="1:34" ht="16.5">
      <c r="A110" s="172"/>
      <c r="K110" s="126"/>
      <c r="L110" s="126"/>
      <c r="M110" s="126"/>
      <c r="N110" s="19"/>
      <c r="O110" s="19"/>
      <c r="P110" s="19"/>
      <c r="Q110" s="19"/>
      <c r="R110" s="19"/>
      <c r="S110" s="19"/>
      <c r="T110" s="19"/>
      <c r="U110" s="19"/>
      <c r="W110" s="134" t="s">
        <v>105</v>
      </c>
      <c r="X110" s="135"/>
      <c r="Y110" s="136"/>
      <c r="Z110" s="62">
        <f>Z104-Z108</f>
        <v>-12.546455049952556</v>
      </c>
      <c r="AB110" s="19"/>
      <c r="AC110" s="19"/>
      <c r="AD110" s="19"/>
      <c r="AE110" s="19"/>
      <c r="AF110" s="20"/>
      <c r="AG110" s="126"/>
      <c r="AH110" s="126"/>
    </row>
    <row r="111" spans="1:34" ht="16.5">
      <c r="A111" s="172"/>
      <c r="K111" s="126"/>
      <c r="L111" s="126"/>
      <c r="M111" s="126"/>
      <c r="N111" s="19"/>
      <c r="O111" s="19"/>
      <c r="P111" s="19"/>
      <c r="Q111" s="19"/>
      <c r="R111" s="19"/>
      <c r="S111" s="19"/>
      <c r="T111" s="19"/>
      <c r="U111" s="19"/>
      <c r="W111" s="137" t="s">
        <v>112</v>
      </c>
      <c r="X111" s="135"/>
      <c r="Y111" s="136"/>
      <c r="Z111" s="58">
        <f>103164/1000</f>
        <v>103.164</v>
      </c>
      <c r="AB111" s="19"/>
      <c r="AC111" s="19"/>
      <c r="AD111" s="19"/>
      <c r="AE111" s="19"/>
      <c r="AF111" s="20"/>
      <c r="AG111" s="126"/>
      <c r="AH111" s="126"/>
    </row>
    <row r="112" spans="23:26" ht="16.5">
      <c r="W112" s="137" t="s">
        <v>101</v>
      </c>
      <c r="X112" s="135"/>
      <c r="Y112" s="136"/>
      <c r="Z112" s="58"/>
    </row>
    <row r="113" spans="23:26" ht="16.5">
      <c r="W113" s="134" t="s">
        <v>102</v>
      </c>
      <c r="X113" s="135"/>
      <c r="Y113" s="136"/>
      <c r="Z113" s="62">
        <f>SUM(Z110:Z112)</f>
        <v>90.61754495004745</v>
      </c>
    </row>
    <row r="114" spans="7:10" ht="12.75">
      <c r="G114" s="126"/>
      <c r="H114" s="126"/>
      <c r="I114" s="126"/>
      <c r="J114" s="126"/>
    </row>
  </sheetData>
  <sheetProtection/>
  <mergeCells count="7">
    <mergeCell ref="AF3:AF4"/>
    <mergeCell ref="A3:A4"/>
    <mergeCell ref="AC3:AE3"/>
    <mergeCell ref="B3:I3"/>
    <mergeCell ref="J3:P3"/>
    <mergeCell ref="Q3:U3"/>
    <mergeCell ref="V3:AB3"/>
  </mergeCells>
  <printOptions horizontalCentered="1" verticalCentered="1"/>
  <pageMargins left="0.35433070866141736" right="0.35433070866141736" top="0.5905511811023623" bottom="0.5905511811023623" header="0.31496062992125984" footer="0.31496062992125984"/>
  <pageSetup horizontalDpi="600" verticalDpi="600" orientation="landscape" pageOrder="overThenDown" scale="76" r:id="rId1"/>
  <headerFooter alignWithMargins="0">
    <oddFooter>&amp;CPage &amp;P of &amp;N</oddFooter>
  </headerFooter>
  <rowBreaks count="2" manualBreakCount="2">
    <brk id="40" max="31" man="1"/>
    <brk id="78" max="255" man="1"/>
  </rowBreaks>
  <colBreaks count="2" manualBreakCount="2">
    <brk id="9" max="112" man="1"/>
    <brk id="21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82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5.140625" style="0" customWidth="1"/>
    <col min="2" max="2" width="11.140625" style="0" customWidth="1"/>
    <col min="3" max="4" width="10.8515625" style="0" bestFit="1" customWidth="1"/>
    <col min="5" max="5" width="11.00390625" style="0" bestFit="1" customWidth="1"/>
    <col min="6" max="6" width="10.00390625" style="0" bestFit="1" customWidth="1"/>
    <col min="7" max="20" width="10.8515625" style="0" bestFit="1" customWidth="1"/>
    <col min="21" max="21" width="9.421875" style="0" customWidth="1"/>
    <col min="22" max="23" width="10.8515625" style="0" bestFit="1" customWidth="1"/>
    <col min="24" max="25" width="10.00390625" style="0" bestFit="1" customWidth="1"/>
    <col min="26" max="28" width="10.8515625" style="0" bestFit="1" customWidth="1"/>
    <col min="29" max="29" width="10.00390625" style="0" bestFit="1" customWidth="1"/>
    <col min="30" max="30" width="10.57421875" style="0" bestFit="1" customWidth="1"/>
    <col min="31" max="31" width="9.421875" style="0" bestFit="1" customWidth="1"/>
    <col min="32" max="32" width="10.00390625" style="0" bestFit="1" customWidth="1"/>
    <col min="33" max="33" width="11.7109375" style="0" bestFit="1" customWidth="1"/>
    <col min="34" max="34" width="9.140625" style="14" customWidth="1"/>
  </cols>
  <sheetData>
    <row r="1" spans="1:34" ht="18">
      <c r="A1" s="150" t="s">
        <v>96</v>
      </c>
      <c r="B1" s="150"/>
      <c r="C1" s="150"/>
      <c r="D1" s="150"/>
      <c r="E1" s="150"/>
      <c r="F1" s="150"/>
      <c r="G1" s="150"/>
      <c r="H1" s="150"/>
      <c r="I1" s="150"/>
      <c r="J1" s="15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32"/>
    </row>
    <row r="2" spans="1:34" ht="13.5">
      <c r="A2" s="38"/>
      <c r="B2" s="38"/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2"/>
    </row>
    <row r="3" spans="1:34" ht="15.75">
      <c r="A3" s="45" t="s">
        <v>97</v>
      </c>
      <c r="B3" s="38"/>
      <c r="C3" s="38"/>
      <c r="D3" s="38"/>
      <c r="E3" s="38"/>
      <c r="F3" s="38"/>
      <c r="G3" s="38"/>
      <c r="H3" s="38"/>
      <c r="I3" s="38"/>
      <c r="J3" s="3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32"/>
    </row>
    <row r="4" spans="3:33" ht="16.5">
      <c r="C4" s="148" t="s">
        <v>68</v>
      </c>
      <c r="D4" s="149"/>
      <c r="E4" s="149"/>
      <c r="F4" s="149"/>
      <c r="G4" s="149"/>
      <c r="H4" s="149"/>
      <c r="I4" s="149"/>
      <c r="J4" s="149"/>
      <c r="K4" s="148" t="s">
        <v>67</v>
      </c>
      <c r="L4" s="149"/>
      <c r="M4" s="149"/>
      <c r="N4" s="149"/>
      <c r="O4" s="149"/>
      <c r="P4" s="149"/>
      <c r="Q4" s="149"/>
      <c r="R4" s="148" t="s">
        <v>66</v>
      </c>
      <c r="S4" s="149"/>
      <c r="T4" s="149"/>
      <c r="U4" s="149"/>
      <c r="V4" s="149"/>
      <c r="W4" s="148" t="s">
        <v>78</v>
      </c>
      <c r="X4" s="149"/>
      <c r="Y4" s="149"/>
      <c r="Z4" s="149"/>
      <c r="AA4" s="149"/>
      <c r="AB4" s="149"/>
      <c r="AC4" s="149"/>
      <c r="AD4" s="148" t="s">
        <v>64</v>
      </c>
      <c r="AE4" s="149"/>
      <c r="AF4" s="149"/>
      <c r="AG4" s="37" t="s">
        <v>2</v>
      </c>
    </row>
    <row r="5" spans="1:34" ht="16.5">
      <c r="A5" s="88" t="str">
        <f>'[1]2008A'!A24</f>
        <v>Crop</v>
      </c>
      <c r="B5" s="89"/>
      <c r="C5" s="90" t="s">
        <v>3</v>
      </c>
      <c r="D5" s="90" t="s">
        <v>4</v>
      </c>
      <c r="E5" s="90" t="s">
        <v>5</v>
      </c>
      <c r="F5" s="90" t="s">
        <v>6</v>
      </c>
      <c r="G5" s="90" t="s">
        <v>7</v>
      </c>
      <c r="H5" s="90" t="s">
        <v>8</v>
      </c>
      <c r="I5" s="90" t="s">
        <v>9</v>
      </c>
      <c r="J5" s="90" t="s">
        <v>10</v>
      </c>
      <c r="K5" s="90" t="s">
        <v>11</v>
      </c>
      <c r="L5" s="90" t="s">
        <v>12</v>
      </c>
      <c r="M5" s="90" t="s">
        <v>13</v>
      </c>
      <c r="N5" s="90" t="s">
        <v>14</v>
      </c>
      <c r="O5" s="90" t="s">
        <v>15</v>
      </c>
      <c r="P5" s="90" t="s">
        <v>16</v>
      </c>
      <c r="Q5" s="90" t="s">
        <v>17</v>
      </c>
      <c r="R5" s="90" t="s">
        <v>18</v>
      </c>
      <c r="S5" s="90" t="s">
        <v>19</v>
      </c>
      <c r="T5" s="90" t="s">
        <v>20</v>
      </c>
      <c r="U5" s="90" t="s">
        <v>21</v>
      </c>
      <c r="V5" s="90" t="s">
        <v>22</v>
      </c>
      <c r="W5" s="90" t="s">
        <v>23</v>
      </c>
      <c r="X5" s="90" t="s">
        <v>24</v>
      </c>
      <c r="Y5" s="90" t="s">
        <v>25</v>
      </c>
      <c r="Z5" s="90" t="s">
        <v>26</v>
      </c>
      <c r="AA5" s="90" t="s">
        <v>27</v>
      </c>
      <c r="AB5" s="90" t="s">
        <v>28</v>
      </c>
      <c r="AC5" s="90" t="s">
        <v>29</v>
      </c>
      <c r="AD5" s="90" t="s">
        <v>30</v>
      </c>
      <c r="AE5" s="90" t="s">
        <v>31</v>
      </c>
      <c r="AF5" s="90" t="s">
        <v>32</v>
      </c>
      <c r="AG5" s="37" t="s">
        <v>48</v>
      </c>
      <c r="AH5" s="32"/>
    </row>
    <row r="6" spans="1:34" ht="16.5">
      <c r="A6" s="91" t="str">
        <f>'[1]2008A'!A25</f>
        <v>Sorghum</v>
      </c>
      <c r="B6" s="92"/>
      <c r="C6" s="104">
        <f>'Bilan 2009A'!B64</f>
        <v>0</v>
      </c>
      <c r="D6" s="104">
        <f>'Bilan 2009A'!C64</f>
        <v>0</v>
      </c>
      <c r="E6" s="104">
        <f>'Bilan 2009A'!D64</f>
        <v>0</v>
      </c>
      <c r="F6" s="104">
        <f>'Bilan 2009A'!E64</f>
        <v>0</v>
      </c>
      <c r="G6" s="104">
        <f>'Bilan 2009A'!F64</f>
        <v>0</v>
      </c>
      <c r="H6" s="104">
        <f>'Bilan 2009A'!G64</f>
        <v>0</v>
      </c>
      <c r="I6" s="104">
        <f>'Bilan 2009A'!H64</f>
        <v>0</v>
      </c>
      <c r="J6" s="104">
        <f>'Bilan 2009A'!I64</f>
        <v>0</v>
      </c>
      <c r="K6" s="104">
        <f>'Bilan 2009A'!J64</f>
        <v>0</v>
      </c>
      <c r="L6" s="104">
        <f>'Bilan 2009A'!K64</f>
        <v>0</v>
      </c>
      <c r="M6" s="104">
        <f>'Bilan 2009A'!L64</f>
        <v>0</v>
      </c>
      <c r="N6" s="104">
        <f>'Bilan 2009A'!M64</f>
        <v>0</v>
      </c>
      <c r="O6" s="104">
        <f>'Bilan 2009A'!N64</f>
        <v>0</v>
      </c>
      <c r="P6" s="104">
        <f>'Bilan 2009A'!O64</f>
        <v>0</v>
      </c>
      <c r="Q6" s="104">
        <f>'Bilan 2009A'!P64</f>
        <v>0</v>
      </c>
      <c r="R6" s="104">
        <f>'Bilan 2009A'!Q64</f>
        <v>0</v>
      </c>
      <c r="S6" s="104">
        <f>'Bilan 2009A'!R64</f>
        <v>0</v>
      </c>
      <c r="T6" s="104">
        <f>'Bilan 2009A'!S64</f>
        <v>5620.6634011738515</v>
      </c>
      <c r="U6" s="104">
        <f>'Bilan 2009A'!T64</f>
        <v>0</v>
      </c>
      <c r="V6" s="104">
        <f>'Bilan 2009A'!U64</f>
        <v>0</v>
      </c>
      <c r="W6" s="104">
        <f>'Bilan 2009A'!V64</f>
        <v>0</v>
      </c>
      <c r="X6" s="104">
        <f>'Bilan 2009A'!W64</f>
        <v>0</v>
      </c>
      <c r="Y6" s="104">
        <f>'Bilan 2009A'!X64</f>
        <v>1583.3395207065564</v>
      </c>
      <c r="Z6" s="104">
        <f>'Bilan 2009A'!Y64</f>
        <v>668.337978715508</v>
      </c>
      <c r="AA6" s="104">
        <f>'Bilan 2009A'!Z64</f>
        <v>872.0236674628405</v>
      </c>
      <c r="AB6" s="104">
        <f>'Bilan 2009A'!AA64</f>
        <v>2172.484498858249</v>
      </c>
      <c r="AC6" s="104">
        <f>'Bilan 2009A'!AB64</f>
        <v>7336.422265859409</v>
      </c>
      <c r="AD6" s="104">
        <f>'Bilan 2009A'!AC64</f>
        <v>0</v>
      </c>
      <c r="AE6" s="104">
        <f>'Bilan 2009A'!AD64</f>
        <v>0</v>
      </c>
      <c r="AF6" s="104">
        <f>'Bilan 2009A'!AE64</f>
        <v>1924.9620000000002</v>
      </c>
      <c r="AG6" s="104">
        <f>'Bilan 2009A'!AF64</f>
        <v>20178.233332776414</v>
      </c>
      <c r="AH6" s="33"/>
    </row>
    <row r="7" spans="1:34" ht="16.5">
      <c r="A7" s="91" t="str">
        <f>'[1]2008A'!A26</f>
        <v>Maize</v>
      </c>
      <c r="B7" s="92"/>
      <c r="C7" s="104">
        <f>'Bilan 2009A'!B65</f>
        <v>2762.2316368434717</v>
      </c>
      <c r="D7" s="104">
        <f>'Bilan 2009A'!C65</f>
        <v>2026.7932302900238</v>
      </c>
      <c r="E7" s="104">
        <f>'Bilan 2009A'!D65</f>
        <v>3785.103407758778</v>
      </c>
      <c r="F7" s="104">
        <f>'Bilan 2009A'!E65</f>
        <v>1565.0715672680276</v>
      </c>
      <c r="G7" s="104">
        <f>'Bilan 2009A'!F65</f>
        <v>5018.739977294541</v>
      </c>
      <c r="H7" s="104">
        <f>'Bilan 2009A'!G65</f>
        <v>3395.5061663064153</v>
      </c>
      <c r="I7" s="104">
        <f>'Bilan 2009A'!H65</f>
        <v>8472.036293257932</v>
      </c>
      <c r="J7" s="104">
        <f>'Bilan 2009A'!I65</f>
        <v>6520.352352134428</v>
      </c>
      <c r="K7" s="104">
        <f>'Bilan 2009A'!J65</f>
        <v>14914.197868168138</v>
      </c>
      <c r="L7" s="104">
        <f>'Bilan 2009A'!K65</f>
        <v>7071.0625795746955</v>
      </c>
      <c r="M7" s="104">
        <f>'Bilan 2009A'!L65</f>
        <v>4634.3</v>
      </c>
      <c r="N7" s="104">
        <f>'Bilan 2009A'!M65</f>
        <v>2890.338204484333</v>
      </c>
      <c r="O7" s="104">
        <f>'Bilan 2009A'!N65</f>
        <v>2025.0108499617315</v>
      </c>
      <c r="P7" s="104">
        <f>'Bilan 2009A'!O65</f>
        <v>17434.571747403807</v>
      </c>
      <c r="Q7" s="104">
        <f>'Bilan 2009A'!P65</f>
        <v>9842.078756850124</v>
      </c>
      <c r="R7" s="104">
        <f>'Bilan 2009A'!Q65</f>
        <v>7343.927188685578</v>
      </c>
      <c r="S7" s="104">
        <f>'Bilan 2009A'!R65</f>
        <v>7289.158682611702</v>
      </c>
      <c r="T7" s="104">
        <f>'Bilan 2009A'!S65</f>
        <v>8020.499999999999</v>
      </c>
      <c r="U7" s="104">
        <f>'Bilan 2009A'!T65</f>
        <v>5580</v>
      </c>
      <c r="V7" s="104">
        <f>'Bilan 2009A'!U65</f>
        <v>2826</v>
      </c>
      <c r="W7" s="104">
        <f>'Bilan 2009A'!V65</f>
        <v>6185.776999008098</v>
      </c>
      <c r="X7" s="104">
        <f>'Bilan 2009A'!W65</f>
        <v>2906.61453572064</v>
      </c>
      <c r="Y7" s="104">
        <f>'Bilan 2009A'!X65</f>
        <v>4570.925397744217</v>
      </c>
      <c r="Z7" s="104">
        <f>'Bilan 2009A'!Y65</f>
        <v>553.6879711694583</v>
      </c>
      <c r="AA7" s="104">
        <f>'Bilan 2009A'!Z65</f>
        <v>28320.84980790897</v>
      </c>
      <c r="AB7" s="104">
        <f>'Bilan 2009A'!AA65</f>
        <v>18834.38098133921</v>
      </c>
      <c r="AC7" s="104">
        <f>'Bilan 2009A'!AB65</f>
        <v>30807.27373482877</v>
      </c>
      <c r="AD7" s="104">
        <f>'Bilan 2009A'!AC65</f>
        <v>79.87388888888887</v>
      </c>
      <c r="AE7" s="104">
        <f>'Bilan 2009A'!AD65</f>
        <v>283.39000000000004</v>
      </c>
      <c r="AF7" s="104">
        <f>'Bilan 2009A'!AE65</f>
        <v>643.8</v>
      </c>
      <c r="AG7" s="104">
        <f>'Bilan 2009A'!AF65</f>
        <v>216603.55382550196</v>
      </c>
      <c r="AH7" s="32"/>
    </row>
    <row r="8" spans="1:34" ht="16.5">
      <c r="A8" s="91" t="str">
        <f>'[1]2008A'!A27</f>
        <v>Wheat</v>
      </c>
      <c r="B8" s="92"/>
      <c r="C8" s="104">
        <f>'Bilan 2009A'!B66</f>
        <v>0</v>
      </c>
      <c r="D8" s="104">
        <f>'Bilan 2009A'!C66</f>
        <v>0</v>
      </c>
      <c r="E8" s="104">
        <f>'Bilan 2009A'!D66</f>
        <v>2562.3236368561934</v>
      </c>
      <c r="F8" s="104">
        <f>'Bilan 2009A'!E66</f>
        <v>999.8955209337486</v>
      </c>
      <c r="G8" s="104">
        <f>'Bilan 2009A'!F66</f>
        <v>0</v>
      </c>
      <c r="H8" s="104">
        <f>'Bilan 2009A'!G66</f>
        <v>0</v>
      </c>
      <c r="I8" s="104">
        <f>'Bilan 2009A'!H66</f>
        <v>0</v>
      </c>
      <c r="J8" s="104">
        <f>'Bilan 2009A'!I66</f>
        <v>0</v>
      </c>
      <c r="K8" s="104">
        <f>'Bilan 2009A'!J66</f>
        <v>0</v>
      </c>
      <c r="L8" s="104">
        <f>'Bilan 2009A'!K66</f>
        <v>90</v>
      </c>
      <c r="M8" s="104">
        <f>'Bilan 2009A'!L66</f>
        <v>1030.1945577164965</v>
      </c>
      <c r="N8" s="104">
        <f>'Bilan 2009A'!M66</f>
        <v>1325.457686951784</v>
      </c>
      <c r="O8" s="104">
        <f>'Bilan 2009A'!N66</f>
        <v>3457.7782942476524</v>
      </c>
      <c r="P8" s="104">
        <f>'Bilan 2009A'!O66</f>
        <v>2490.653106771975</v>
      </c>
      <c r="Q8" s="104">
        <f>'Bilan 2009A'!P66</f>
        <v>0</v>
      </c>
      <c r="R8" s="104">
        <f>'Bilan 2009A'!Q66</f>
        <v>4567.543032101958</v>
      </c>
      <c r="S8" s="104">
        <f>'Bilan 2009A'!R66</f>
        <v>3111.2518743533933</v>
      </c>
      <c r="T8" s="104">
        <f>'Bilan 2009A'!S66</f>
        <v>11493.43949879105</v>
      </c>
      <c r="U8" s="104">
        <f>'Bilan 2009A'!T66</f>
        <v>5580</v>
      </c>
      <c r="V8" s="104">
        <f>'Bilan 2009A'!U66</f>
        <v>1605</v>
      </c>
      <c r="W8" s="104">
        <f>'Bilan 2009A'!V66</f>
        <v>0</v>
      </c>
      <c r="X8" s="104">
        <f>'Bilan 2009A'!W66</f>
        <v>0</v>
      </c>
      <c r="Y8" s="104">
        <f>'Bilan 2009A'!X66</f>
        <v>0</v>
      </c>
      <c r="Z8" s="104">
        <f>'Bilan 2009A'!Y66</f>
        <v>0</v>
      </c>
      <c r="AA8" s="104">
        <f>'Bilan 2009A'!Z66</f>
        <v>0</v>
      </c>
      <c r="AB8" s="104">
        <f>'Bilan 2009A'!AA66</f>
        <v>0</v>
      </c>
      <c r="AC8" s="104">
        <f>'Bilan 2009A'!AB66</f>
        <v>0</v>
      </c>
      <c r="AD8" s="104">
        <f>'Bilan 2009A'!AC66</f>
        <v>0</v>
      </c>
      <c r="AE8" s="104">
        <f>'Bilan 2009A'!AD66</f>
        <v>0</v>
      </c>
      <c r="AF8" s="104">
        <f>'Bilan 2009A'!AE66</f>
        <v>0</v>
      </c>
      <c r="AG8" s="104">
        <f>'Bilan 2009A'!AF66</f>
        <v>38313.53720872425</v>
      </c>
      <c r="AH8" s="32"/>
    </row>
    <row r="9" spans="1:34" ht="16.5">
      <c r="A9" s="91" t="str">
        <f>'[1]2008A'!A28</f>
        <v>Rice</v>
      </c>
      <c r="B9" s="92"/>
      <c r="C9" s="104">
        <f>'Bilan 2009A'!B67</f>
        <v>2467.1598781106527</v>
      </c>
      <c r="D9" s="104">
        <f>'Bilan 2009A'!C67</f>
        <v>10477.35</v>
      </c>
      <c r="E9" s="104" t="str">
        <f>'Bilan 2009A'!D67</f>
        <v> </v>
      </c>
      <c r="F9" s="104" t="str">
        <f>'Bilan 2009A'!E67</f>
        <v> </v>
      </c>
      <c r="G9" s="104">
        <f>'Bilan 2009A'!F67</f>
        <v>220</v>
      </c>
      <c r="H9" s="104">
        <f>'Bilan 2009A'!G67</f>
        <v>1992.6000000000001</v>
      </c>
      <c r="I9" s="104">
        <f>'Bilan 2009A'!H67</f>
        <v>1288</v>
      </c>
      <c r="J9" s="104">
        <f>'Bilan 2009A'!I67</f>
        <v>0</v>
      </c>
      <c r="K9" s="104">
        <f>'Bilan 2009A'!J67</f>
        <v>13800</v>
      </c>
      <c r="L9" s="104" t="str">
        <f>'Bilan 2009A'!K67</f>
        <v> </v>
      </c>
      <c r="M9" s="104" t="str">
        <f>'Bilan 2009A'!L67</f>
        <v> </v>
      </c>
      <c r="N9" s="104" t="str">
        <f>'Bilan 2009A'!M67</f>
        <v> </v>
      </c>
      <c r="O9" s="104" t="str">
        <f>'Bilan 2009A'!N67</f>
        <v> </v>
      </c>
      <c r="P9" s="104" t="str">
        <f>'Bilan 2009A'!O67</f>
        <v> </v>
      </c>
      <c r="Q9" s="104" t="str">
        <f>'Bilan 2009A'!P67</f>
        <v> </v>
      </c>
      <c r="R9" s="104" t="str">
        <f>'Bilan 2009A'!Q67</f>
        <v> </v>
      </c>
      <c r="S9" s="104" t="str">
        <f>'Bilan 2009A'!R67</f>
        <v> </v>
      </c>
      <c r="T9" s="104" t="str">
        <f>'Bilan 2009A'!S67</f>
        <v> </v>
      </c>
      <c r="U9" s="104" t="str">
        <f>'Bilan 2009A'!T67</f>
        <v> </v>
      </c>
      <c r="V9" s="104" t="str">
        <f>'Bilan 2009A'!U67</f>
        <v> </v>
      </c>
      <c r="W9" s="104">
        <f>'Bilan 2009A'!V67</f>
        <v>4324.8</v>
      </c>
      <c r="X9" s="104">
        <f>'Bilan 2009A'!W67</f>
        <v>4455.98361797001</v>
      </c>
      <c r="Y9" s="104">
        <f>'Bilan 2009A'!X67</f>
        <v>464</v>
      </c>
      <c r="Z9" s="104">
        <f>'Bilan 2009A'!Y67</f>
        <v>5650.06</v>
      </c>
      <c r="AA9" s="104" t="str">
        <f>'Bilan 2009A'!Z67</f>
        <v> </v>
      </c>
      <c r="AB9" s="104" t="str">
        <f>'Bilan 2009A'!AA67</f>
        <v> </v>
      </c>
      <c r="AC9" s="104">
        <f>'Bilan 2009A'!AB67</f>
        <v>2750</v>
      </c>
      <c r="AD9" s="104" t="str">
        <f>'Bilan 2009A'!AC67</f>
        <v> </v>
      </c>
      <c r="AE9" s="104" t="str">
        <f>'Bilan 2009A'!AD67</f>
        <v> </v>
      </c>
      <c r="AF9" s="104">
        <f>'Bilan 2009A'!AE67</f>
        <v>463.392</v>
      </c>
      <c r="AG9" s="104">
        <f>'Bilan 2009A'!AF67</f>
        <v>48353.34549608066</v>
      </c>
      <c r="AH9" s="32"/>
    </row>
    <row r="10" spans="1:34" ht="16.5">
      <c r="A10" s="91" t="str">
        <f>'[1]2008A'!A29</f>
        <v>Beans</v>
      </c>
      <c r="B10" s="92"/>
      <c r="C10" s="104">
        <f>'Bilan 2009A'!B68</f>
        <v>5385.3666798033255</v>
      </c>
      <c r="D10" s="104">
        <f>'Bilan 2009A'!C68</f>
        <v>5092.639085885131</v>
      </c>
      <c r="E10" s="104">
        <f>'Bilan 2009A'!D68</f>
        <v>5230.450364376097</v>
      </c>
      <c r="F10" s="104">
        <f>'Bilan 2009A'!E68</f>
        <v>3402.13236099813</v>
      </c>
      <c r="G10" s="104">
        <f>'Bilan 2009A'!F68</f>
        <v>5835.3009999704</v>
      </c>
      <c r="H10" s="104">
        <f>'Bilan 2009A'!G68</f>
        <v>4113.5174420256</v>
      </c>
      <c r="I10" s="104">
        <f>'Bilan 2009A'!H68</f>
        <v>6359.960050082101</v>
      </c>
      <c r="J10" s="104">
        <f>'Bilan 2009A'!I68</f>
        <v>6093.699344221439</v>
      </c>
      <c r="K10" s="104">
        <f>'Bilan 2009A'!J68</f>
        <v>8412.596512222999</v>
      </c>
      <c r="L10" s="104">
        <f>'Bilan 2009A'!K68</f>
        <v>7889.2332298752</v>
      </c>
      <c r="M10" s="104">
        <f>'Bilan 2009A'!L68</f>
        <v>8124.182446676399</v>
      </c>
      <c r="N10" s="104">
        <f>'Bilan 2009A'!M68</f>
        <v>5951.1577959237175</v>
      </c>
      <c r="O10" s="104">
        <f>'Bilan 2009A'!N68</f>
        <v>7254.688980699986</v>
      </c>
      <c r="P10" s="104">
        <f>'Bilan 2009A'!O68</f>
        <v>9862.932300786579</v>
      </c>
      <c r="Q10" s="104">
        <f>'Bilan 2009A'!P68</f>
        <v>7669.200914227521</v>
      </c>
      <c r="R10" s="104">
        <f>'Bilan 2009A'!Q68</f>
        <v>12764.52000378833</v>
      </c>
      <c r="S10" s="104">
        <f>'Bilan 2009A'!R68</f>
        <v>7166.921814801445</v>
      </c>
      <c r="T10" s="104">
        <f>'Bilan 2009A'!S68</f>
        <v>10674.801212799648</v>
      </c>
      <c r="U10" s="104">
        <f>'Bilan 2009A'!T68</f>
        <v>9230.559577284983</v>
      </c>
      <c r="V10" s="104">
        <f>'Bilan 2009A'!U68</f>
        <v>6463.60527603</v>
      </c>
      <c r="W10" s="104">
        <f>'Bilan 2009A'!V68</f>
        <v>5027.122905135301</v>
      </c>
      <c r="X10" s="104">
        <f>'Bilan 2009A'!W68</f>
        <v>3922.532763246394</v>
      </c>
      <c r="Y10" s="104">
        <f>'Bilan 2009A'!X68</f>
        <v>6675.066490095787</v>
      </c>
      <c r="Z10" s="104">
        <f>'Bilan 2009A'!Y68</f>
        <v>5377.87420162561</v>
      </c>
      <c r="AA10" s="104">
        <f>'Bilan 2009A'!Z68</f>
        <v>7031.838286588966</v>
      </c>
      <c r="AB10" s="104">
        <f>'Bilan 2009A'!AA68</f>
        <v>7907.622497438256</v>
      </c>
      <c r="AC10" s="104">
        <f>'Bilan 2009A'!AB68</f>
        <v>6120.532964267961</v>
      </c>
      <c r="AD10" s="104">
        <f>'Bilan 2009A'!AC68</f>
        <v>396.08870967741933</v>
      </c>
      <c r="AE10" s="104">
        <f>'Bilan 2009A'!AD68</f>
        <v>396.74600000000004</v>
      </c>
      <c r="AF10" s="104">
        <f>'Bilan 2009A'!AE68</f>
        <v>1042.956</v>
      </c>
      <c r="AG10" s="104">
        <f>'Bilan 2009A'!AF68</f>
        <v>186875.84721055473</v>
      </c>
      <c r="AH10" s="32"/>
    </row>
    <row r="11" spans="1:34" ht="16.5">
      <c r="A11" s="91" t="str">
        <f>'[1]2008A'!A30</f>
        <v>Peas</v>
      </c>
      <c r="B11" s="92"/>
      <c r="C11" s="104">
        <f>'Bilan 2009A'!B69</f>
        <v>306.8599627844995</v>
      </c>
      <c r="D11" s="104">
        <f>'Bilan 2009A'!C69</f>
        <v>254.63195429425653</v>
      </c>
      <c r="E11" s="104">
        <f>'Bilan 2009A'!D69</f>
        <v>3028.1554741124773</v>
      </c>
      <c r="F11" s="104">
        <f>'Bilan 2009A'!E69</f>
        <v>2223.6159222210003</v>
      </c>
      <c r="G11" s="104">
        <f>'Bilan 2009A'!F69</f>
        <v>128.68870898698293</v>
      </c>
      <c r="H11" s="104">
        <f>'Bilan 2009A'!G69</f>
        <v>125.61380109850977</v>
      </c>
      <c r="I11" s="104">
        <f>'Bilan 2009A'!H69</f>
        <v>130.33750125474916</v>
      </c>
      <c r="J11" s="104">
        <f>'Bilan 2009A'!I69</f>
        <v>391.16959099690524</v>
      </c>
      <c r="K11" s="104">
        <f>'Bilan 2009A'!J69</f>
        <v>446.122542314856</v>
      </c>
      <c r="L11" s="104">
        <f>'Bilan 2009A'!K69</f>
        <v>493.0770768672</v>
      </c>
      <c r="M11" s="104">
        <f>'Bilan 2009A'!L69</f>
        <v>240.71651693856</v>
      </c>
      <c r="N11" s="104">
        <f>'Bilan 2009A'!M69</f>
        <v>725.81931719967</v>
      </c>
      <c r="O11" s="104">
        <f>'Bilan 2009A'!N69</f>
        <v>616.2882252889309</v>
      </c>
      <c r="P11" s="104">
        <f>'Bilan 2009A'!O69</f>
        <v>821.9110250655483</v>
      </c>
      <c r="Q11" s="104">
        <f>'Bilan 2009A'!P69</f>
        <v>346.5282153401259</v>
      </c>
      <c r="R11" s="104">
        <f>'Bilan 2009A'!Q69</f>
        <v>1632.1290293627715</v>
      </c>
      <c r="S11" s="104">
        <f>'Bilan 2009A'!R69</f>
        <v>439.2744080572672</v>
      </c>
      <c r="T11" s="104">
        <f>'Bilan 2009A'!S69</f>
        <v>1791.756664056</v>
      </c>
      <c r="U11" s="104">
        <f>'Bilan 2009A'!T69</f>
        <v>341.86423474557256</v>
      </c>
      <c r="V11" s="104">
        <f>'Bilan 2009A'!U69</f>
        <v>680.37950274</v>
      </c>
      <c r="W11" s="104">
        <f>'Bilan 2009A'!V69</f>
        <v>103.03607687309746</v>
      </c>
      <c r="X11" s="104">
        <f>'Bilan 2009A'!W69</f>
        <v>0</v>
      </c>
      <c r="Y11" s="104">
        <f>'Bilan 2009A'!X69</f>
        <v>0</v>
      </c>
      <c r="Z11" s="104">
        <f>'Bilan 2009A'!Y69</f>
        <v>103.773694758113</v>
      </c>
      <c r="AA11" s="104">
        <f>'Bilan 2009A'!Z69</f>
        <v>244.39925752168966</v>
      </c>
      <c r="AB11" s="104">
        <f>'Bilan 2009A'!AA69</f>
        <v>387.65608084856297</v>
      </c>
      <c r="AC11" s="104">
        <f>'Bilan 2009A'!AB69</f>
        <v>0</v>
      </c>
      <c r="AD11" s="104">
        <f>'Bilan 2009A'!AC69</f>
        <v>0</v>
      </c>
      <c r="AE11" s="104">
        <f>'Bilan 2009A'!AD69</f>
        <v>16.67</v>
      </c>
      <c r="AF11" s="104">
        <f>'Bilan 2009A'!AE69</f>
        <v>128.76</v>
      </c>
      <c r="AG11" s="104">
        <f>'Bilan 2009A'!AF69</f>
        <v>16149.234783727343</v>
      </c>
      <c r="AH11" s="32"/>
    </row>
    <row r="12" spans="1:34" ht="16.5">
      <c r="A12" s="91" t="str">
        <f>'[1]2008A'!A31</f>
        <v>Groundnuts</v>
      </c>
      <c r="B12" s="92"/>
      <c r="C12" s="104">
        <f>'Bilan 2009A'!B70</f>
        <v>306.8599627844995</v>
      </c>
      <c r="D12" s="104">
        <f>'Bilan 2009A'!C70</f>
        <v>311.2168330263135</v>
      </c>
      <c r="E12" s="104">
        <f>'Bilan 2009A'!D70</f>
        <v>0</v>
      </c>
      <c r="F12" s="104">
        <f>'Bilan 2009A'!E70</f>
        <v>0</v>
      </c>
      <c r="G12" s="104">
        <f>'Bilan 2009A'!F70</f>
        <v>225.20524072722014</v>
      </c>
      <c r="H12" s="104">
        <f>'Bilan 2009A'!G70</f>
        <v>527.5779646137411</v>
      </c>
      <c r="I12" s="104">
        <f>'Bilan 2009A'!H70</f>
        <v>228.09062719581104</v>
      </c>
      <c r="J12" s="104">
        <f>'Bilan 2009A'!I70</f>
        <v>211.883528456657</v>
      </c>
      <c r="K12" s="104">
        <f>'Bilan 2009A'!J70</f>
        <v>178.4490169259424</v>
      </c>
      <c r="L12" s="104">
        <f>'Bilan 2009A'!K70</f>
        <v>0</v>
      </c>
      <c r="M12" s="104">
        <f>'Bilan 2009A'!L70</f>
        <v>0</v>
      </c>
      <c r="N12" s="104">
        <f>'Bilan 2009A'!M70</f>
        <v>71.63430680278549</v>
      </c>
      <c r="O12" s="104">
        <f>'Bilan 2009A'!N70</f>
        <v>76.30235170243905</v>
      </c>
      <c r="P12" s="104">
        <f>'Bilan 2009A'!O70</f>
        <v>0</v>
      </c>
      <c r="Q12" s="104">
        <f>'Bilan 2009A'!P70</f>
        <v>0</v>
      </c>
      <c r="R12" s="104">
        <f>'Bilan 2009A'!Q70</f>
        <v>0</v>
      </c>
      <c r="S12" s="104">
        <f>'Bilan 2009A'!R70</f>
        <v>0</v>
      </c>
      <c r="T12" s="104">
        <f>'Bilan 2009A'!S70</f>
        <v>242.63371492425</v>
      </c>
      <c r="U12" s="104">
        <f>'Bilan 2009A'!T70</f>
        <v>444.4235051692443</v>
      </c>
      <c r="V12" s="104">
        <f>'Bilan 2009A'!U70</f>
        <v>368.53889731749996</v>
      </c>
      <c r="W12" s="104">
        <f>'Bilan 2009A'!V70</f>
        <v>441.583186598989</v>
      </c>
      <c r="X12" s="104">
        <f>'Bilan 2009A'!W70</f>
        <v>424.1057081935825</v>
      </c>
      <c r="Y12" s="104">
        <f>'Bilan 2009A'!X70</f>
        <v>610.3915772257925</v>
      </c>
      <c r="Z12" s="104">
        <f>'Bilan 2009A'!Y70</f>
        <v>444.74440610619854</v>
      </c>
      <c r="AA12" s="104">
        <f>'Bilan 2009A'!Z70</f>
        <v>214.38531361551728</v>
      </c>
      <c r="AB12" s="104">
        <f>'Bilan 2009A'!AA70</f>
        <v>419.96075425260983</v>
      </c>
      <c r="AC12" s="104">
        <f>'Bilan 2009A'!AB70</f>
        <v>69.55151095759047</v>
      </c>
      <c r="AD12" s="104">
        <f>'Bilan 2009A'!AC70</f>
        <v>5.001120071684587</v>
      </c>
      <c r="AE12" s="104">
        <f>'Bilan 2009A'!AD70</f>
        <v>16.67</v>
      </c>
      <c r="AF12" s="104">
        <f>'Bilan 2009A'!AE70</f>
        <v>111.05549999999998</v>
      </c>
      <c r="AG12" s="104">
        <f>'Bilan 2009A'!AF70</f>
        <v>5950.2650266683695</v>
      </c>
      <c r="AH12" s="32"/>
    </row>
    <row r="13" spans="1:34" ht="16.5">
      <c r="A13" s="91" t="str">
        <f>'[1]2008A'!A32</f>
        <v>Soya</v>
      </c>
      <c r="B13" s="92"/>
      <c r="C13" s="104">
        <f>'Bilan 2009A'!B71</f>
        <v>2040.6187525169214</v>
      </c>
      <c r="D13" s="104">
        <f>'Bilan 2009A'!C71</f>
        <v>1782.4236800597955</v>
      </c>
      <c r="E13" s="104">
        <f>'Bilan 2009A'!D71</f>
        <v>1871.9506567240771</v>
      </c>
      <c r="F13" s="104">
        <f>'Bilan 2009A'!E71</f>
        <v>1467.126192756789</v>
      </c>
      <c r="G13" s="104">
        <f>'Bilan 2009A'!F71</f>
        <v>1833.8141030645068</v>
      </c>
      <c r="H13" s="104">
        <f>'Bilan 2009A'!G71</f>
        <v>1231.0152507653956</v>
      </c>
      <c r="I13" s="104">
        <f>'Bilan 2009A'!H71</f>
        <v>1938.7703311643936</v>
      </c>
      <c r="J13" s="104">
        <f>'Bilan 2009A'!I71</f>
        <v>2216.627682315796</v>
      </c>
      <c r="K13" s="104">
        <f>'Bilan 2009A'!J71</f>
        <v>1453.0848521112453</v>
      </c>
      <c r="L13" s="104">
        <f>'Bilan 2009A'!K71</f>
        <v>2070.92372284224</v>
      </c>
      <c r="M13" s="104">
        <f>'Bilan 2009A'!L71</f>
        <v>2437.2547340029205</v>
      </c>
      <c r="N13" s="104">
        <f>'Bilan 2009A'!M71</f>
        <v>1124.1075836744799</v>
      </c>
      <c r="O13" s="104">
        <f>'Bilan 2009A'!N71</f>
        <v>1197.3599805613512</v>
      </c>
      <c r="P13" s="104">
        <f>'Bilan 2009A'!O71</f>
        <v>1534.2339134556903</v>
      </c>
      <c r="Q13" s="104">
        <f>'Bilan 2009A'!P71</f>
        <v>1559.3769690305667</v>
      </c>
      <c r="R13" s="104">
        <f>'Bilan 2009A'!Q71</f>
        <v>1468.9161264264942</v>
      </c>
      <c r="S13" s="104">
        <f>'Bilan 2009A'!R71</f>
        <v>203.59460109463322</v>
      </c>
      <c r="T13" s="104">
        <f>'Bilan 2009A'!S71</f>
        <v>223.969583007</v>
      </c>
      <c r="U13" s="104">
        <f>'Bilan 2009A'!T71</f>
        <v>536.5467573332235</v>
      </c>
      <c r="V13" s="104">
        <f>'Bilan 2009A'!U71</f>
        <v>637.8557838187501</v>
      </c>
      <c r="W13" s="104">
        <f>'Bilan 2009A'!V71</f>
        <v>500.4609448121876</v>
      </c>
      <c r="X13" s="104">
        <f>'Bilan 2009A'!W71</f>
        <v>508.9268498322989</v>
      </c>
      <c r="Y13" s="104">
        <f>'Bilan 2009A'!X71</f>
        <v>259.41642032096183</v>
      </c>
      <c r="Z13" s="104">
        <f>'Bilan 2009A'!Y71</f>
        <v>266.84664366371914</v>
      </c>
      <c r="AA13" s="104">
        <f>'Bilan 2009A'!Z71</f>
        <v>214.38531361551728</v>
      </c>
      <c r="AB13" s="104">
        <f>'Bilan 2009A'!AA71</f>
        <v>184.59813373741096</v>
      </c>
      <c r="AC13" s="104">
        <f>'Bilan 2009A'!AB71</f>
        <v>1321.4787081942188</v>
      </c>
      <c r="AD13" s="104">
        <f>'Bilan 2009A'!AC71</f>
        <v>85.01904121863798</v>
      </c>
      <c r="AE13" s="104">
        <f>'Bilan 2009A'!AD71</f>
        <v>99.18650000000001</v>
      </c>
      <c r="AF13" s="104">
        <f>'Bilan 2009A'!AE71</f>
        <v>140.0265</v>
      </c>
      <c r="AG13" s="104">
        <f>'Bilan 2009A'!AF71</f>
        <v>32409.916312121226</v>
      </c>
      <c r="AH13" s="32"/>
    </row>
    <row r="14" spans="1:34" ht="16.5">
      <c r="A14" s="91" t="str">
        <f>'[1]2008A'!A33</f>
        <v>Banana</v>
      </c>
      <c r="B14" s="92"/>
      <c r="C14" s="104">
        <f>'Bilan 2009A'!B72</f>
        <v>31762.091449367043</v>
      </c>
      <c r="D14" s="104">
        <f>'Bilan 2009A'!C72</f>
        <v>26155.920666203347</v>
      </c>
      <c r="E14" s="104">
        <f>'Bilan 2009A'!D72</f>
        <v>15148.408624475807</v>
      </c>
      <c r="F14" s="104">
        <f>'Bilan 2009A'!E72</f>
        <v>14010.975242189423</v>
      </c>
      <c r="G14" s="104">
        <f>'Bilan 2009A'!F72</f>
        <v>32337.572852933372</v>
      </c>
      <c r="H14" s="104">
        <f>'Bilan 2009A'!G72</f>
        <v>16365.102237014185</v>
      </c>
      <c r="I14" s="104">
        <f>'Bilan 2009A'!H72</f>
        <v>46239.3043970914</v>
      </c>
      <c r="J14" s="104">
        <f>'Bilan 2009A'!I72</f>
        <v>56366.120981711625</v>
      </c>
      <c r="K14" s="104">
        <f>'Bilan 2009A'!J72</f>
        <v>73399.19512518722</v>
      </c>
      <c r="L14" s="104">
        <f>'Bilan 2009A'!K72</f>
        <v>127500</v>
      </c>
      <c r="M14" s="104">
        <f>'Bilan 2009A'!L72</f>
        <v>43006.754830614496</v>
      </c>
      <c r="N14" s="104">
        <f>'Bilan 2009A'!M72</f>
        <v>84316.00574365984</v>
      </c>
      <c r="O14" s="104">
        <f>'Bilan 2009A'!N72</f>
        <v>48878.42571746054</v>
      </c>
      <c r="P14" s="104">
        <f>'Bilan 2009A'!O72</f>
        <v>19119.21858067669</v>
      </c>
      <c r="Q14" s="104">
        <f>'Bilan 2009A'!P72</f>
        <v>18480.298094943897</v>
      </c>
      <c r="R14" s="104">
        <f>'Bilan 2009A'!Q72</f>
        <v>47995.222757673364</v>
      </c>
      <c r="S14" s="104">
        <f>'Bilan 2009A'!R72</f>
        <v>30297.59165220648</v>
      </c>
      <c r="T14" s="104">
        <f>'Bilan 2009A'!S72</f>
        <v>51331.68000000001</v>
      </c>
      <c r="U14" s="104">
        <f>'Bilan 2009A'!T72</f>
        <v>25110</v>
      </c>
      <c r="V14" s="104">
        <f>'Bilan 2009A'!U72</f>
        <v>90000</v>
      </c>
      <c r="W14" s="104">
        <f>'Bilan 2009A'!V72</f>
        <v>40364.01110838027</v>
      </c>
      <c r="X14" s="104">
        <f>'Bilan 2009A'!W72</f>
        <v>84206.18836183578</v>
      </c>
      <c r="Y14" s="104">
        <f>'Bilan 2009A'!X72</f>
        <v>217744.987343757</v>
      </c>
      <c r="Z14" s="104">
        <f>'Bilan 2009A'!Y72</f>
        <v>99434.06752277371</v>
      </c>
      <c r="AA14" s="104">
        <f>'Bilan 2009A'!Z72</f>
        <v>122339.44526972451</v>
      </c>
      <c r="AB14" s="104">
        <f>'Bilan 2009A'!AA72</f>
        <v>124969.3161282681</v>
      </c>
      <c r="AC14" s="104">
        <f>'Bilan 2009A'!AB72</f>
        <v>48296.82821794298</v>
      </c>
      <c r="AD14" s="104">
        <f>'Bilan 2009A'!AC72</f>
        <v>1560.3494623655915</v>
      </c>
      <c r="AE14" s="104">
        <f>'Bilan 2009A'!AD72</f>
        <v>2550.51</v>
      </c>
      <c r="AF14" s="104">
        <f>'Bilan 2009A'!AE72</f>
        <v>11588.4</v>
      </c>
      <c r="AG14" s="104">
        <f>'Bilan 2009A'!AF72</f>
        <v>1650873.9923684567</v>
      </c>
      <c r="AH14" s="32"/>
    </row>
    <row r="15" spans="1:34" ht="16.5">
      <c r="A15" s="91" t="str">
        <f>'[1]2008A'!A34</f>
        <v>Irish Potato</v>
      </c>
      <c r="B15" s="92"/>
      <c r="C15" s="104">
        <f>'Bilan 2009A'!B73</f>
        <v>3836.23080869382</v>
      </c>
      <c r="D15" s="104">
        <f>'Bilan 2009A'!C73</f>
        <v>3288.864839324458</v>
      </c>
      <c r="E15" s="104">
        <f>'Bilan 2009A'!D73</f>
        <v>27579.271893651065</v>
      </c>
      <c r="F15" s="104">
        <f>'Bilan 2009A'!E73</f>
        <v>21346.7128533216</v>
      </c>
      <c r="G15" s="104">
        <f>'Bilan 2009A'!F73</f>
        <v>5543.583917645722</v>
      </c>
      <c r="H15" s="104">
        <f>'Bilan 2009A'!G73</f>
        <v>4848.9191813375355</v>
      </c>
      <c r="I15" s="104">
        <f>'Bilan 2009A'!H73</f>
        <v>7953.096731525869</v>
      </c>
      <c r="J15" s="104">
        <f>'Bilan 2009A'!I73</f>
        <v>8052.302997387375</v>
      </c>
      <c r="K15" s="104">
        <f>'Bilan 2009A'!J73</f>
        <v>1994.5433457931308</v>
      </c>
      <c r="L15" s="104">
        <f>'Bilan 2009A'!K73</f>
        <v>4800</v>
      </c>
      <c r="M15" s="104">
        <f>'Bilan 2009A'!L73</f>
        <v>36000</v>
      </c>
      <c r="N15" s="104">
        <f>'Bilan 2009A'!M73</f>
        <v>6659.15645328037</v>
      </c>
      <c r="O15" s="104">
        <f>'Bilan 2009A'!N73</f>
        <v>36000</v>
      </c>
      <c r="P15" s="104">
        <f>'Bilan 2009A'!O73</f>
        <v>85924.01762139406</v>
      </c>
      <c r="Q15" s="104">
        <f>'Bilan 2009A'!P73</f>
        <v>92269.48834546989</v>
      </c>
      <c r="R15" s="104">
        <f>'Bilan 2009A'!Q73</f>
        <v>27725.179664355903</v>
      </c>
      <c r="S15" s="104">
        <f>'Bilan 2009A'!R73</f>
        <v>90033.80271055449</v>
      </c>
      <c r="T15" s="104">
        <f>'Bilan 2009A'!S73</f>
        <v>120308.55000000002</v>
      </c>
      <c r="U15" s="104">
        <f>'Bilan 2009A'!T73</f>
        <v>74214</v>
      </c>
      <c r="V15" s="104">
        <f>'Bilan 2009A'!U73</f>
        <v>4680</v>
      </c>
      <c r="W15" s="104">
        <f>'Bilan 2009A'!V73</f>
        <v>1601.746472554773</v>
      </c>
      <c r="X15" s="104">
        <f>'Bilan 2009A'!W73</f>
        <v>1611.601691135613</v>
      </c>
      <c r="Y15" s="104">
        <f>'Bilan 2009A'!X73</f>
        <v>2527.0211297147816</v>
      </c>
      <c r="Z15" s="104">
        <f>'Bilan 2009A'!Y73</f>
        <v>3070.7579676150713</v>
      </c>
      <c r="AA15" s="104">
        <f>'Bilan 2009A'!Z73</f>
        <v>1957.4311243155917</v>
      </c>
      <c r="AB15" s="104">
        <f>'Bilan 2009A'!AA73</f>
        <v>12006.558487242586</v>
      </c>
      <c r="AC15" s="104">
        <f>'Bilan 2009A'!AB73</f>
        <v>1159.1238772306317</v>
      </c>
      <c r="AD15" s="104">
        <f>'Bilan 2009A'!AC73</f>
        <v>80.0179211469534</v>
      </c>
      <c r="AE15" s="104">
        <f>'Bilan 2009A'!AD73</f>
        <v>133.36</v>
      </c>
      <c r="AF15" s="104">
        <f>'Bilan 2009A'!AE73</f>
        <v>772.56</v>
      </c>
      <c r="AG15" s="104">
        <f>'Bilan 2009A'!AF73</f>
        <v>687977.9000346913</v>
      </c>
      <c r="AH15" s="32"/>
    </row>
    <row r="16" spans="1:34" ht="16.5">
      <c r="A16" s="91" t="str">
        <f>'[1]2008A'!A35</f>
        <v>Sweet Potato</v>
      </c>
      <c r="B16" s="92"/>
      <c r="C16" s="104">
        <f>'Bilan 2009A'!B74</f>
        <v>12888.118436948977</v>
      </c>
      <c r="D16" s="104">
        <f>'Bilan 2009A'!C74</f>
        <v>10185.27817177026</v>
      </c>
      <c r="E16" s="104">
        <f>'Bilan 2009A'!D74</f>
        <v>13764.343064147624</v>
      </c>
      <c r="F16" s="104">
        <f>'Bilan 2009A'!E74</f>
        <v>25531.52262841863</v>
      </c>
      <c r="G16" s="104">
        <f>'Bilan 2009A'!F74</f>
        <v>10295.096718958635</v>
      </c>
      <c r="H16" s="104">
        <f>'Bilan 2009A'!G74</f>
        <v>9044.193679092703</v>
      </c>
      <c r="I16" s="104">
        <f>'Bilan 2009A'!H74</f>
        <v>10427.000100379933</v>
      </c>
      <c r="J16" s="104">
        <f>'Bilan 2009A'!I74</f>
        <v>18254.58091318891</v>
      </c>
      <c r="K16" s="104">
        <f>'Bilan 2009A'!J74</f>
        <v>14722.043896390249</v>
      </c>
      <c r="L16" s="104">
        <f>'Bilan 2009A'!K74</f>
        <v>11833.8498448128</v>
      </c>
      <c r="M16" s="104">
        <f>'Bilan 2009A'!L74</f>
        <v>9478.2128544558</v>
      </c>
      <c r="N16" s="104">
        <f>'Bilan 2009A'!M74</f>
        <v>9918.59632653953</v>
      </c>
      <c r="O16" s="104">
        <f>'Bilan 2009A'!N74</f>
        <v>5574.6</v>
      </c>
      <c r="P16" s="104">
        <f>'Bilan 2009A'!O74</f>
        <v>8219.110250655483</v>
      </c>
      <c r="Q16" s="104">
        <f>'Bilan 2009A'!P74</f>
        <v>9329.605797618775</v>
      </c>
      <c r="R16" s="104">
        <f>'Bilan 2009A'!Q74</f>
        <v>14689.161264264943</v>
      </c>
      <c r="S16" s="104">
        <f>'Bilan 2009A'!R74</f>
        <v>21377.433114936488</v>
      </c>
      <c r="T16" s="104">
        <f>'Bilan 2009A'!S74</f>
        <v>28337.46073508959</v>
      </c>
      <c r="U16" s="104">
        <f>'Bilan 2009A'!T74</f>
        <v>14208.138422966933</v>
      </c>
      <c r="V16" s="104">
        <f>'Bilan 2009A'!U74</f>
        <v>14883.3016224375</v>
      </c>
      <c r="W16" s="104">
        <f>'Bilan 2009A'!V74</f>
        <v>9714.830105177758</v>
      </c>
      <c r="X16" s="104">
        <f>'Bilan 2009A'!W74</f>
        <v>7775.271316882344</v>
      </c>
      <c r="Y16" s="104">
        <f>'Bilan 2009A'!X74</f>
        <v>9232.172605540114</v>
      </c>
      <c r="Z16" s="104">
        <f>'Bilan 2009A'!Y74</f>
        <v>8153.647445280308</v>
      </c>
      <c r="AA16" s="104">
        <f>'Bilan 2009A'!Z74</f>
        <v>5788.403467618966</v>
      </c>
      <c r="AB16" s="104">
        <f>'Bilan 2009A'!AA74</f>
        <v>5537.944012122328</v>
      </c>
      <c r="AC16" s="104">
        <f>'Bilan 2009A'!AB74</f>
        <v>10432.726643638567</v>
      </c>
      <c r="AD16" s="104">
        <f>'Bilan 2009A'!AC74</f>
        <v>825.1848118279569</v>
      </c>
      <c r="AE16" s="104">
        <f>'Bilan 2009A'!AD74</f>
        <v>416.75000000000006</v>
      </c>
      <c r="AF16" s="104">
        <f>'Bilan 2009A'!AE74</f>
        <v>1287.6</v>
      </c>
      <c r="AG16" s="104">
        <f>'Bilan 2009A'!AF74</f>
        <v>332126.1782511621</v>
      </c>
      <c r="AH16" s="32"/>
    </row>
    <row r="17" spans="1:34" ht="16.5">
      <c r="A17" s="91" t="str">
        <f>'[1]2008A'!A36</f>
        <v>Yam &amp; Taro</v>
      </c>
      <c r="B17" s="92"/>
      <c r="C17" s="104">
        <f>'Bilan 2009A'!B75</f>
        <v>1841.1597767069968</v>
      </c>
      <c r="D17" s="104">
        <f>'Bilan 2009A'!C75</f>
        <v>2263.3951492822803</v>
      </c>
      <c r="E17" s="104">
        <f>'Bilan 2009A'!D75</f>
        <v>4129.302919244287</v>
      </c>
      <c r="F17" s="104">
        <f>'Bilan 2009A'!E75</f>
        <v>5870.346034663441</v>
      </c>
      <c r="G17" s="104">
        <f>'Bilan 2009A'!F75</f>
        <v>2091.1915210384727</v>
      </c>
      <c r="H17" s="104">
        <f>'Bilan 2009A'!G75</f>
        <v>1004.9104087880781</v>
      </c>
      <c r="I17" s="104">
        <f>'Bilan 2009A'!H75</f>
        <v>2117.984395389674</v>
      </c>
      <c r="J17" s="104">
        <f>'Bilan 2009A'!I75</f>
        <v>4237.670569133139</v>
      </c>
      <c r="K17" s="104">
        <f>'Bilan 2009A'!J75</f>
        <v>0</v>
      </c>
      <c r="L17" s="104">
        <f>'Bilan 2009A'!K75</f>
        <v>3287.1805124479997</v>
      </c>
      <c r="M17" s="104">
        <f>'Bilan 2009A'!L75</f>
        <v>1579.7021424093002</v>
      </c>
      <c r="N17" s="104">
        <f>'Bilan 2009A'!M75</f>
        <v>6612.397551026353</v>
      </c>
      <c r="O17" s="104">
        <f>'Bilan 2009A'!N75</f>
        <v>9244.323379333964</v>
      </c>
      <c r="P17" s="104">
        <f>'Bilan 2009A'!O75</f>
        <v>2739.703416885161</v>
      </c>
      <c r="Q17" s="104">
        <f>'Bilan 2009A'!P75</f>
        <v>1332.8008282312537</v>
      </c>
      <c r="R17" s="104">
        <f>'Bilan 2009A'!Q75</f>
        <v>4080.3225734069288</v>
      </c>
      <c r="S17" s="104">
        <f>'Bilan 2009A'!R75</f>
        <v>1696.6216757886102</v>
      </c>
      <c r="T17" s="104">
        <f>'Bilan 2009A'!S75</f>
        <v>1866.413191725</v>
      </c>
      <c r="U17" s="104">
        <f>'Bilan 2009A'!T75</f>
        <v>3418.6423474557255</v>
      </c>
      <c r="V17" s="104">
        <f>'Bilan 2009A'!U75</f>
        <v>3401.8975137</v>
      </c>
      <c r="W17" s="104">
        <f>'Bilan 2009A'!V75</f>
        <v>1471.9439553299637</v>
      </c>
      <c r="X17" s="104">
        <f>'Bilan 2009A'!W75</f>
        <v>1413.6856939786078</v>
      </c>
      <c r="Y17" s="104">
        <f>'Bilan 2009A'!X75</f>
        <v>3051.9578861289624</v>
      </c>
      <c r="Z17" s="104">
        <f>'Bilan 2009A'!Y75</f>
        <v>1482.4813536873285</v>
      </c>
      <c r="AA17" s="104">
        <f>'Bilan 2009A'!Z75</f>
        <v>1715.082508924138</v>
      </c>
      <c r="AB17" s="104">
        <f>'Bilan 2009A'!AA75</f>
        <v>2307.4766717176367</v>
      </c>
      <c r="AC17" s="104">
        <f>'Bilan 2009A'!AB75</f>
        <v>1391.0302191518094</v>
      </c>
      <c r="AD17" s="104">
        <f>'Bilan 2009A'!AC75</f>
        <v>100.02240143369174</v>
      </c>
      <c r="AE17" s="104">
        <f>'Bilan 2009A'!AD75</f>
        <v>166.70000000000002</v>
      </c>
      <c r="AF17" s="104">
        <f>'Bilan 2009A'!AE75</f>
        <v>643.8</v>
      </c>
      <c r="AG17" s="104">
        <f>'Bilan 2009A'!AF75</f>
        <v>76560.14659700879</v>
      </c>
      <c r="AH17" s="32"/>
    </row>
    <row r="18" spans="1:34" ht="16.5">
      <c r="A18" s="91" t="str">
        <f>'[1]2008A'!A37</f>
        <v>Cassava</v>
      </c>
      <c r="B18" s="92"/>
      <c r="C18" s="104">
        <f>'Bilan 2009A'!B76</f>
        <v>36826.72485408142</v>
      </c>
      <c r="D18" s="104">
        <f>'Bilan 2009A'!C76</f>
        <v>36327.66759194909</v>
      </c>
      <c r="E18" s="104">
        <f>'Bilan 2009A'!D76</f>
        <v>13149.660264301914</v>
      </c>
      <c r="F18" s="104">
        <f>'Bilan 2009A'!E76</f>
        <v>10673.3564266608</v>
      </c>
      <c r="G18" s="104">
        <f>'Bilan 2009A'!F76</f>
        <v>55281.79894708799</v>
      </c>
      <c r="H18" s="104">
        <f>'Bilan 2009A'!G76</f>
        <v>48394.32284736</v>
      </c>
      <c r="I18" s="104">
        <f>'Bilan 2009A'!H76</f>
        <v>64242.02070790001</v>
      </c>
      <c r="J18" s="104">
        <f>'Bilan 2009A'!I76</f>
        <v>38085.620901384</v>
      </c>
      <c r="K18" s="104">
        <f>'Bilan 2009A'!J76</f>
        <v>68811.74542986302</v>
      </c>
      <c r="L18" s="104">
        <f>'Bilan 2009A'!K76</f>
        <v>77378.62452255192</v>
      </c>
      <c r="M18" s="104">
        <f>'Bilan 2009A'!L76</f>
        <v>10000</v>
      </c>
      <c r="N18" s="104">
        <f>'Bilan 2009A'!M76</f>
        <v>30270.309703552943</v>
      </c>
      <c r="O18" s="104">
        <f>'Bilan 2009A'!N76</f>
        <v>27575.863662012936</v>
      </c>
      <c r="P18" s="104">
        <f>'Bilan 2009A'!O76</f>
        <v>3748.866388367978</v>
      </c>
      <c r="Q18" s="104">
        <f>'Bilan 2009A'!P76</f>
        <v>2851.2459917913443</v>
      </c>
      <c r="R18" s="104">
        <f>'Bilan 2009A'!Q76</f>
        <v>24340.667765529848</v>
      </c>
      <c r="S18" s="104">
        <f>'Bilan 2009A'!R76</f>
        <v>13516.782472171486</v>
      </c>
      <c r="T18" s="104">
        <f>'Bilan 2009A'!S76</f>
        <v>32531.452200000003</v>
      </c>
      <c r="U18" s="104">
        <f>'Bilan 2009A'!T76</f>
        <v>5022</v>
      </c>
      <c r="V18" s="104">
        <f>'Bilan 2009A'!U76</f>
        <v>45000</v>
      </c>
      <c r="W18" s="104">
        <f>'Bilan 2009A'!V76</f>
        <v>42730.54469365006</v>
      </c>
      <c r="X18" s="104">
        <f>'Bilan 2009A'!W76</f>
        <v>12394.549147620755</v>
      </c>
      <c r="Y18" s="104">
        <f>'Bilan 2009A'!X76</f>
        <v>26700.26596038315</v>
      </c>
      <c r="Z18" s="104">
        <f>'Bilan 2009A'!Y76</f>
        <v>25720.267920818136</v>
      </c>
      <c r="AA18" s="104">
        <f>'Bilan 2009A'!Z76</f>
        <v>15100.182959005997</v>
      </c>
      <c r="AB18" s="104">
        <f>'Bilan 2009A'!AA76</f>
        <v>20416.010383165536</v>
      </c>
      <c r="AC18" s="104">
        <f>'Bilan 2009A'!AB76</f>
        <v>23182.477544612633</v>
      </c>
      <c r="AD18" s="104">
        <f>'Bilan 2009A'!AC76</f>
        <v>1200.268817204301</v>
      </c>
      <c r="AE18" s="104">
        <f>'Bilan 2009A'!AD76</f>
        <v>2500.5000000000005</v>
      </c>
      <c r="AF18" s="104">
        <f>'Bilan 2009A'!AE76</f>
        <v>3862.7999999999997</v>
      </c>
      <c r="AG18" s="104">
        <f>'Bilan 2009A'!AF76</f>
        <v>817836.5981030273</v>
      </c>
      <c r="AH18" s="32"/>
    </row>
    <row r="19" spans="1:35" ht="16.5">
      <c r="A19" s="91" t="str">
        <f>'[1]2008A'!A38</f>
        <v>Vegetables</v>
      </c>
      <c r="B19" s="92"/>
      <c r="C19" s="104">
        <f>'Bilan 2009A'!B77</f>
        <v>15342.998139224968</v>
      </c>
      <c r="D19" s="104">
        <f>'Bilan 2009A'!C77</f>
        <v>11316.9757464114</v>
      </c>
      <c r="E19" s="104">
        <f>'Bilan 2009A'!D77</f>
        <v>6606.8846707908615</v>
      </c>
      <c r="F19" s="104">
        <f>'Bilan 2009A'!E77</f>
        <v>4118.248962124319</v>
      </c>
      <c r="G19" s="104">
        <f>'Bilan 2009A'!F77</f>
        <v>16086.088623372867</v>
      </c>
      <c r="H19" s="104">
        <f>'Bilan 2009A'!G77</f>
        <v>12561.380109850974</v>
      </c>
      <c r="I19" s="104">
        <f>'Bilan 2009A'!H77</f>
        <v>16292.187656843644</v>
      </c>
      <c r="J19" s="104">
        <f>'Bilan 2009A'!I77</f>
        <v>13038.986366563506</v>
      </c>
      <c r="K19" s="104">
        <f>'Bilan 2009A'!J77</f>
        <v>13766.067020001272</v>
      </c>
      <c r="L19" s="104">
        <f>'Bilan 2009A'!K77</f>
        <v>11833.8498448128</v>
      </c>
      <c r="M19" s="104">
        <f>'Bilan 2009A'!L77</f>
        <v>5717.017277290801</v>
      </c>
      <c r="N19" s="104">
        <f>'Bilan 2009A'!M77</f>
        <v>11902.315591847435</v>
      </c>
      <c r="O19" s="104">
        <f>'Bilan 2009A'!N77</f>
        <v>29462.40616377633</v>
      </c>
      <c r="P19" s="104">
        <f>'Bilan 2009A'!O77</f>
        <v>9041.021275721032</v>
      </c>
      <c r="Q19" s="104">
        <f>'Bilan 2009A'!P77</f>
        <v>5864.323644217516</v>
      </c>
      <c r="R19" s="104">
        <f>'Bilan 2009A'!Q77</f>
        <v>7344.580632132472</v>
      </c>
      <c r="S19" s="104">
        <f>'Bilan 2009A'!R77</f>
        <v>14926.387774300134</v>
      </c>
      <c r="T19" s="104">
        <f>'Bilan 2009A'!S77</f>
        <v>10638.555192832502</v>
      </c>
      <c r="U19" s="104">
        <f>'Bilan 2009A'!T77</f>
        <v>26015.21619678575</v>
      </c>
      <c r="V19" s="104">
        <f>'Bilan 2009A'!U77</f>
        <v>1842.6944865875005</v>
      </c>
      <c r="W19" s="104">
        <f>'Bilan 2009A'!V77</f>
        <v>14719.439553299631</v>
      </c>
      <c r="X19" s="104">
        <f>'Bilan 2009A'!W77</f>
        <v>9330.325580258814</v>
      </c>
      <c r="Y19" s="104">
        <f>'Bilan 2009A'!X77</f>
        <v>12207.83154451585</v>
      </c>
      <c r="Z19" s="104">
        <f>'Bilan 2009A'!Y77</f>
        <v>8894.888122123972</v>
      </c>
      <c r="AA19" s="104">
        <f>'Bilan 2009A'!Z77</f>
        <v>7546.363039266207</v>
      </c>
      <c r="AB19" s="104">
        <f>'Bilan 2009A'!AA77</f>
        <v>7107.02814889032</v>
      </c>
      <c r="AC19" s="104">
        <f>'Bilan 2009A'!AB77</f>
        <v>12241.065928535922</v>
      </c>
      <c r="AD19" s="104">
        <f>'Bilan 2009A'!AC77</f>
        <v>800.1792114695339</v>
      </c>
      <c r="AE19" s="104">
        <f>'Bilan 2009A'!AD77</f>
        <v>1166.9000000000003</v>
      </c>
      <c r="AF19" s="104">
        <f>'Bilan 2009A'!AE77</f>
        <v>4184.7</v>
      </c>
      <c r="AG19" s="104">
        <f>'Bilan 2009A'!AF77</f>
        <v>321916.9065038483</v>
      </c>
      <c r="AH19" s="32"/>
      <c r="AI19" s="2"/>
    </row>
    <row r="20" spans="1:35" ht="16.5">
      <c r="A20" s="91" t="str">
        <f>'[1]2008A'!A39</f>
        <v>Fruits</v>
      </c>
      <c r="B20" s="92"/>
      <c r="C20" s="104">
        <f>'Bilan 2009A'!B78</f>
        <v>9168.958356031048</v>
      </c>
      <c r="D20" s="104">
        <f>'Bilan 2009A'!C78</f>
        <v>10185.27817177026</v>
      </c>
      <c r="E20" s="104">
        <f>'Bilan 2009A'!D78</f>
        <v>2752.8686128295253</v>
      </c>
      <c r="F20" s="104">
        <f>'Bilan 2009A'!E78</f>
        <v>1715.9370675518</v>
      </c>
      <c r="G20" s="104">
        <f>'Bilan 2009A'!F78</f>
        <v>6434.435449349147</v>
      </c>
      <c r="H20" s="104">
        <f>'Bilan 2009A'!G78</f>
        <v>7536.828065910586</v>
      </c>
      <c r="I20" s="104">
        <f>'Bilan 2009A'!H78</f>
        <v>6516.875062737458</v>
      </c>
      <c r="J20" s="104">
        <f>'Bilan 2009A'!I78</f>
        <v>6519.493183281753</v>
      </c>
      <c r="K20" s="104">
        <f>'Bilan 2009A'!J78</f>
        <v>4588.689006667089</v>
      </c>
      <c r="L20" s="104">
        <f>'Bilan 2009A'!K78</f>
        <v>7889.2332298752</v>
      </c>
      <c r="M20" s="104">
        <f>'Bilan 2009A'!L78</f>
        <v>5717.017277290801</v>
      </c>
      <c r="N20" s="104">
        <f>'Bilan 2009A'!M78</f>
        <v>8926.736693885576</v>
      </c>
      <c r="O20" s="104">
        <f>'Bilan 2009A'!N78</f>
        <v>8775.550317967161</v>
      </c>
      <c r="P20" s="104">
        <f>'Bilan 2009A'!O78</f>
        <v>4931.466150393289</v>
      </c>
      <c r="Q20" s="104">
        <f>'Bilan 2009A'!P78</f>
        <v>4798.082981632513</v>
      </c>
      <c r="R20" s="104">
        <f>'Bilan 2009A'!Q78</f>
        <v>7344.580632132472</v>
      </c>
      <c r="S20" s="104">
        <f>'Bilan 2009A'!R78</f>
        <v>14140.788417758022</v>
      </c>
      <c r="T20" s="104">
        <f>'Bilan 2009A'!S78</f>
        <v>6719.08749021</v>
      </c>
      <c r="U20" s="104">
        <f>'Bilan 2009A'!T78</f>
        <v>15759.289154418564</v>
      </c>
      <c r="V20" s="104">
        <f>'Bilan 2009A'!U78</f>
        <v>10205.692541100001</v>
      </c>
      <c r="W20" s="104">
        <f>'Bilan 2009A'!V78</f>
        <v>5298.998239187869</v>
      </c>
      <c r="X20" s="104">
        <f>'Bilan 2009A'!W78</f>
        <v>5089.268498322989</v>
      </c>
      <c r="Y20" s="104">
        <f>'Bilan 2009A'!X78</f>
        <v>5493.524195032132</v>
      </c>
      <c r="Z20" s="104">
        <f>'Bilan 2009A'!Y78</f>
        <v>5336.9328732743825</v>
      </c>
      <c r="AA20" s="104">
        <f>'Bilan 2009A'!Z78</f>
        <v>3858.935645079311</v>
      </c>
      <c r="AB20" s="104">
        <f>'Bilan 2009A'!AA78</f>
        <v>3322.7664072733974</v>
      </c>
      <c r="AC20" s="104">
        <f>'Bilan 2009A'!AB78</f>
        <v>7511.563183419769</v>
      </c>
      <c r="AD20" s="104">
        <f>'Bilan 2009A'!AC78</f>
        <v>540.1209677419355</v>
      </c>
      <c r="AE20" s="104">
        <f>'Bilan 2009A'!AD78</f>
        <v>450.09</v>
      </c>
      <c r="AF20" s="104">
        <f>'Bilan 2009A'!AE78</f>
        <v>1545.12</v>
      </c>
      <c r="AG20" s="104">
        <f>'Bilan 2009A'!AF78</f>
        <v>189074.207872124</v>
      </c>
      <c r="AH20" s="32"/>
      <c r="AI20" s="2"/>
    </row>
    <row r="21" spans="1:35" ht="16.5">
      <c r="A21" s="94"/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32"/>
      <c r="AI21" s="2"/>
    </row>
    <row r="22" spans="1:35" ht="16.5">
      <c r="A22" s="97" t="s">
        <v>79</v>
      </c>
      <c r="B22" s="97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32"/>
      <c r="AI22" s="2"/>
    </row>
    <row r="23" spans="1:35" ht="16.5">
      <c r="A23" s="98"/>
      <c r="B23" s="9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32"/>
      <c r="AI23" s="2"/>
    </row>
    <row r="24" spans="1:35" ht="16.5">
      <c r="A24" s="98"/>
      <c r="B24" s="98"/>
      <c r="C24" s="148" t="s">
        <v>68</v>
      </c>
      <c r="D24" s="149"/>
      <c r="E24" s="149"/>
      <c r="F24" s="149"/>
      <c r="G24" s="149"/>
      <c r="H24" s="149"/>
      <c r="I24" s="149"/>
      <c r="J24" s="149"/>
      <c r="K24" s="148" t="s">
        <v>67</v>
      </c>
      <c r="L24" s="149"/>
      <c r="M24" s="149"/>
      <c r="N24" s="149"/>
      <c r="O24" s="149"/>
      <c r="P24" s="149"/>
      <c r="Q24" s="149"/>
      <c r="R24" s="148" t="s">
        <v>66</v>
      </c>
      <c r="S24" s="149"/>
      <c r="T24" s="149"/>
      <c r="U24" s="149"/>
      <c r="V24" s="149"/>
      <c r="W24" s="148" t="s">
        <v>78</v>
      </c>
      <c r="X24" s="149"/>
      <c r="Y24" s="149"/>
      <c r="Z24" s="149"/>
      <c r="AA24" s="149"/>
      <c r="AB24" s="149"/>
      <c r="AC24" s="149"/>
      <c r="AD24" s="148" t="s">
        <v>64</v>
      </c>
      <c r="AE24" s="149"/>
      <c r="AF24" s="149"/>
      <c r="AG24" s="37" t="s">
        <v>2</v>
      </c>
      <c r="AH24" s="32"/>
      <c r="AI24" s="2"/>
    </row>
    <row r="25" spans="1:35" ht="16.5">
      <c r="A25" s="99" t="str">
        <f aca="true" t="shared" si="0" ref="A25:A40">A5</f>
        <v>Crop</v>
      </c>
      <c r="B25" s="100" t="s">
        <v>77</v>
      </c>
      <c r="C25" s="93" t="s">
        <v>3</v>
      </c>
      <c r="D25" s="93" t="s">
        <v>4</v>
      </c>
      <c r="E25" s="101" t="s">
        <v>5</v>
      </c>
      <c r="F25" s="93" t="s">
        <v>6</v>
      </c>
      <c r="G25" s="93" t="s">
        <v>7</v>
      </c>
      <c r="H25" s="93" t="s">
        <v>8</v>
      </c>
      <c r="I25" s="93" t="s">
        <v>9</v>
      </c>
      <c r="J25" s="93" t="s">
        <v>10</v>
      </c>
      <c r="K25" s="93" t="s">
        <v>11</v>
      </c>
      <c r="L25" s="93" t="s">
        <v>12</v>
      </c>
      <c r="M25" s="93" t="s">
        <v>13</v>
      </c>
      <c r="N25" s="93" t="s">
        <v>14</v>
      </c>
      <c r="O25" s="93" t="s">
        <v>15</v>
      </c>
      <c r="P25" s="93" t="s">
        <v>16</v>
      </c>
      <c r="Q25" s="93" t="s">
        <v>17</v>
      </c>
      <c r="R25" s="93" t="s">
        <v>18</v>
      </c>
      <c r="S25" s="93" t="s">
        <v>19</v>
      </c>
      <c r="T25" s="93" t="s">
        <v>20</v>
      </c>
      <c r="U25" s="93" t="s">
        <v>21</v>
      </c>
      <c r="V25" s="93" t="s">
        <v>22</v>
      </c>
      <c r="W25" s="93" t="s">
        <v>23</v>
      </c>
      <c r="X25" s="93" t="s">
        <v>24</v>
      </c>
      <c r="Y25" s="93" t="s">
        <v>25</v>
      </c>
      <c r="Z25" s="93" t="s">
        <v>26</v>
      </c>
      <c r="AA25" s="93" t="s">
        <v>27</v>
      </c>
      <c r="AB25" s="93" t="s">
        <v>28</v>
      </c>
      <c r="AC25" s="93" t="s">
        <v>29</v>
      </c>
      <c r="AD25" s="93" t="s">
        <v>30</v>
      </c>
      <c r="AE25" s="93" t="s">
        <v>31</v>
      </c>
      <c r="AF25" s="93" t="s">
        <v>32</v>
      </c>
      <c r="AG25" s="3" t="s">
        <v>48</v>
      </c>
      <c r="AH25" s="32"/>
      <c r="AI25" s="2"/>
    </row>
    <row r="26" spans="1:35" ht="16.5">
      <c r="A26" s="101" t="str">
        <f t="shared" si="0"/>
        <v>Sorghum</v>
      </c>
      <c r="B26" s="102">
        <v>3037.74</v>
      </c>
      <c r="C26" s="104">
        <f aca="true" t="shared" si="1" ref="C26:AG26">C6*$B26</f>
        <v>0</v>
      </c>
      <c r="D26" s="104">
        <f t="shared" si="1"/>
        <v>0</v>
      </c>
      <c r="E26" s="104">
        <f t="shared" si="1"/>
        <v>0</v>
      </c>
      <c r="F26" s="104">
        <f t="shared" si="1"/>
        <v>0</v>
      </c>
      <c r="G26" s="104">
        <f t="shared" si="1"/>
        <v>0</v>
      </c>
      <c r="H26" s="104">
        <f t="shared" si="1"/>
        <v>0</v>
      </c>
      <c r="I26" s="104">
        <f t="shared" si="1"/>
        <v>0</v>
      </c>
      <c r="J26" s="104">
        <f t="shared" si="1"/>
        <v>0</v>
      </c>
      <c r="K26" s="104">
        <f t="shared" si="1"/>
        <v>0</v>
      </c>
      <c r="L26" s="104">
        <f t="shared" si="1"/>
        <v>0</v>
      </c>
      <c r="M26" s="104">
        <f t="shared" si="1"/>
        <v>0</v>
      </c>
      <c r="N26" s="104">
        <f t="shared" si="1"/>
        <v>0</v>
      </c>
      <c r="O26" s="104">
        <f t="shared" si="1"/>
        <v>0</v>
      </c>
      <c r="P26" s="104">
        <f t="shared" si="1"/>
        <v>0</v>
      </c>
      <c r="Q26" s="104">
        <f t="shared" si="1"/>
        <v>0</v>
      </c>
      <c r="R26" s="104">
        <f t="shared" si="1"/>
        <v>0</v>
      </c>
      <c r="S26" s="104">
        <f t="shared" si="1"/>
        <v>0</v>
      </c>
      <c r="T26" s="104">
        <f t="shared" si="1"/>
        <v>17074114.040281855</v>
      </c>
      <c r="U26" s="104">
        <f t="shared" si="1"/>
        <v>0</v>
      </c>
      <c r="V26" s="104">
        <f t="shared" si="1"/>
        <v>0</v>
      </c>
      <c r="W26" s="104">
        <f t="shared" si="1"/>
        <v>0</v>
      </c>
      <c r="X26" s="104">
        <f t="shared" si="1"/>
        <v>0</v>
      </c>
      <c r="Y26" s="104">
        <f t="shared" si="1"/>
        <v>4809773.795631134</v>
      </c>
      <c r="Z26" s="104">
        <f t="shared" si="1"/>
        <v>2030237.0114632472</v>
      </c>
      <c r="AA26" s="104">
        <f t="shared" si="1"/>
        <v>2648981.175598569</v>
      </c>
      <c r="AB26" s="104">
        <f t="shared" si="1"/>
        <v>6599443.061561657</v>
      </c>
      <c r="AC26" s="104">
        <f t="shared" si="1"/>
        <v>22286143.37389176</v>
      </c>
      <c r="AD26" s="104">
        <f t="shared" si="1"/>
        <v>0</v>
      </c>
      <c r="AE26" s="104">
        <f t="shared" si="1"/>
        <v>0</v>
      </c>
      <c r="AF26" s="104">
        <f t="shared" si="1"/>
        <v>5847534.065880001</v>
      </c>
      <c r="AG26" s="104">
        <f t="shared" si="1"/>
        <v>61296226.52430822</v>
      </c>
      <c r="AH26" s="34"/>
      <c r="AI26" s="2"/>
    </row>
    <row r="27" spans="1:35" ht="16.5">
      <c r="A27" s="101" t="str">
        <f t="shared" si="0"/>
        <v>Maize</v>
      </c>
      <c r="B27" s="102">
        <v>3225.32</v>
      </c>
      <c r="C27" s="104">
        <f aca="true" t="shared" si="2" ref="C27:AG27">C7*$B27</f>
        <v>8909080.942943987</v>
      </c>
      <c r="D27" s="104">
        <f t="shared" si="2"/>
        <v>6537056.74151902</v>
      </c>
      <c r="E27" s="104">
        <f t="shared" si="2"/>
        <v>12208169.723112542</v>
      </c>
      <c r="F27" s="104">
        <f t="shared" si="2"/>
        <v>5047856.627340915</v>
      </c>
      <c r="G27" s="104">
        <f t="shared" si="2"/>
        <v>16187042.42356763</v>
      </c>
      <c r="H27" s="104">
        <f t="shared" si="2"/>
        <v>10951593.948311407</v>
      </c>
      <c r="I27" s="104">
        <f t="shared" si="2"/>
        <v>27325028.097370673</v>
      </c>
      <c r="J27" s="104">
        <f t="shared" si="2"/>
        <v>21030222.848386213</v>
      </c>
      <c r="K27" s="104">
        <f t="shared" si="2"/>
        <v>48103060.66816006</v>
      </c>
      <c r="L27" s="104">
        <f t="shared" si="2"/>
        <v>22806439.55915386</v>
      </c>
      <c r="M27" s="104">
        <f t="shared" si="2"/>
        <v>14947100.476000002</v>
      </c>
      <c r="N27" s="104">
        <f t="shared" si="2"/>
        <v>9322265.61768741</v>
      </c>
      <c r="O27" s="104">
        <f t="shared" si="2"/>
        <v>6531307.994598572</v>
      </c>
      <c r="P27" s="104">
        <f t="shared" si="2"/>
        <v>56232072.948336445</v>
      </c>
      <c r="Q27" s="104">
        <f t="shared" si="2"/>
        <v>31743853.456043843</v>
      </c>
      <c r="R27" s="104">
        <f t="shared" si="2"/>
        <v>23686515.240211368</v>
      </c>
      <c r="S27" s="104">
        <f t="shared" si="2"/>
        <v>23509869.282201175</v>
      </c>
      <c r="T27" s="104">
        <f t="shared" si="2"/>
        <v>25868679.06</v>
      </c>
      <c r="U27" s="104">
        <f t="shared" si="2"/>
        <v>17997285.6</v>
      </c>
      <c r="V27" s="104">
        <f t="shared" si="2"/>
        <v>9114754.32</v>
      </c>
      <c r="W27" s="104">
        <f t="shared" si="2"/>
        <v>19951110.2704408</v>
      </c>
      <c r="X27" s="104">
        <f t="shared" si="2"/>
        <v>9374761.994350495</v>
      </c>
      <c r="Y27" s="104">
        <f t="shared" si="2"/>
        <v>14742697.103852378</v>
      </c>
      <c r="Z27" s="104">
        <f t="shared" si="2"/>
        <v>1785820.887172277</v>
      </c>
      <c r="AA27" s="104">
        <f t="shared" si="2"/>
        <v>91343803.30244496</v>
      </c>
      <c r="AB27" s="104">
        <f t="shared" si="2"/>
        <v>60746905.66673299</v>
      </c>
      <c r="AC27" s="104">
        <f t="shared" si="2"/>
        <v>99363316.12241793</v>
      </c>
      <c r="AD27" s="104">
        <f t="shared" si="2"/>
        <v>257618.85131111107</v>
      </c>
      <c r="AE27" s="104">
        <f t="shared" si="2"/>
        <v>914023.4348000002</v>
      </c>
      <c r="AF27" s="104">
        <f t="shared" si="2"/>
        <v>2076461.016</v>
      </c>
      <c r="AG27" s="104">
        <f t="shared" si="2"/>
        <v>698615774.224468</v>
      </c>
      <c r="AH27" s="34"/>
      <c r="AI27" s="2"/>
    </row>
    <row r="28" spans="1:35" ht="16.5">
      <c r="A28" s="101" t="str">
        <f t="shared" si="0"/>
        <v>Wheat</v>
      </c>
      <c r="B28" s="102">
        <v>2688.07</v>
      </c>
      <c r="C28" s="104">
        <f aca="true" t="shared" si="3" ref="C28:AG28">C8*$B28</f>
        <v>0</v>
      </c>
      <c r="D28" s="104">
        <f t="shared" si="3"/>
        <v>0</v>
      </c>
      <c r="E28" s="104">
        <f t="shared" si="3"/>
        <v>6887705.298524029</v>
      </c>
      <c r="F28" s="104">
        <f t="shared" si="3"/>
        <v>2687789.152956382</v>
      </c>
      <c r="G28" s="104">
        <f t="shared" si="3"/>
        <v>0</v>
      </c>
      <c r="H28" s="104">
        <f t="shared" si="3"/>
        <v>0</v>
      </c>
      <c r="I28" s="104">
        <f t="shared" si="3"/>
        <v>0</v>
      </c>
      <c r="J28" s="104">
        <f t="shared" si="3"/>
        <v>0</v>
      </c>
      <c r="K28" s="104">
        <f t="shared" si="3"/>
        <v>0</v>
      </c>
      <c r="L28" s="104">
        <f t="shared" si="3"/>
        <v>241926.30000000002</v>
      </c>
      <c r="M28" s="104">
        <f t="shared" si="3"/>
        <v>2769235.084760983</v>
      </c>
      <c r="N28" s="104">
        <f t="shared" si="3"/>
        <v>3562923.044564482</v>
      </c>
      <c r="O28" s="104">
        <f t="shared" si="3"/>
        <v>9294750.099418288</v>
      </c>
      <c r="P28" s="104">
        <f t="shared" si="3"/>
        <v>6695049.8967205435</v>
      </c>
      <c r="Q28" s="104">
        <f t="shared" si="3"/>
        <v>0</v>
      </c>
      <c r="R28" s="104">
        <f t="shared" si="3"/>
        <v>12277875.39830231</v>
      </c>
      <c r="S28" s="104">
        <f t="shared" si="3"/>
        <v>8363262.825893126</v>
      </c>
      <c r="T28" s="104">
        <f t="shared" si="3"/>
        <v>30895169.91351526</v>
      </c>
      <c r="U28" s="104">
        <f t="shared" si="3"/>
        <v>14999430.600000001</v>
      </c>
      <c r="V28" s="104">
        <f t="shared" si="3"/>
        <v>4314352.350000001</v>
      </c>
      <c r="W28" s="104">
        <f t="shared" si="3"/>
        <v>0</v>
      </c>
      <c r="X28" s="104">
        <f t="shared" si="3"/>
        <v>0</v>
      </c>
      <c r="Y28" s="104">
        <f t="shared" si="3"/>
        <v>0</v>
      </c>
      <c r="Z28" s="104">
        <f t="shared" si="3"/>
        <v>0</v>
      </c>
      <c r="AA28" s="104">
        <f t="shared" si="3"/>
        <v>0</v>
      </c>
      <c r="AB28" s="104">
        <f t="shared" si="3"/>
        <v>0</v>
      </c>
      <c r="AC28" s="104">
        <f t="shared" si="3"/>
        <v>0</v>
      </c>
      <c r="AD28" s="104">
        <f t="shared" si="3"/>
        <v>0</v>
      </c>
      <c r="AE28" s="104">
        <f t="shared" si="3"/>
        <v>0</v>
      </c>
      <c r="AF28" s="104">
        <f t="shared" si="3"/>
        <v>0</v>
      </c>
      <c r="AG28" s="104">
        <f t="shared" si="3"/>
        <v>102989469.9646554</v>
      </c>
      <c r="AH28" s="34"/>
      <c r="AI28" s="2"/>
    </row>
    <row r="29" spans="1:35" ht="16.5">
      <c r="A29" s="101" t="str">
        <f t="shared" si="0"/>
        <v>Rice</v>
      </c>
      <c r="B29" s="102">
        <v>2070.14</v>
      </c>
      <c r="C29" s="104">
        <f>C9*$B29</f>
        <v>5107366.350071986</v>
      </c>
      <c r="D29" s="104">
        <f>D9*$B29</f>
        <v>21689581.329</v>
      </c>
      <c r="E29" s="104"/>
      <c r="F29" s="104"/>
      <c r="G29" s="104">
        <f>G9*$B29</f>
        <v>455430.8</v>
      </c>
      <c r="H29" s="104">
        <f>H9*$B29</f>
        <v>4124960.964</v>
      </c>
      <c r="I29" s="104">
        <f>I9*$B29</f>
        <v>2666340.32</v>
      </c>
      <c r="J29" s="104">
        <f>J9*$B29</f>
        <v>0</v>
      </c>
      <c r="K29" s="104">
        <f>K9*$B29</f>
        <v>28567932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>
        <f>W9*$B29</f>
        <v>8952941.472</v>
      </c>
      <c r="X29" s="104">
        <f>X9*$B29</f>
        <v>9224509.926904434</v>
      </c>
      <c r="Y29" s="104">
        <f>Y9*$B29</f>
        <v>960544.96</v>
      </c>
      <c r="Z29" s="104">
        <f>Z9*$B29</f>
        <v>11696415.2084</v>
      </c>
      <c r="AA29" s="104"/>
      <c r="AB29" s="104"/>
      <c r="AC29" s="104">
        <f>AC9*$B29</f>
        <v>5692885</v>
      </c>
      <c r="AD29" s="104"/>
      <c r="AE29" s="104"/>
      <c r="AF29" s="104">
        <f>AF9*$B29</f>
        <v>959286.31488</v>
      </c>
      <c r="AG29" s="104">
        <f>AG9*$B29</f>
        <v>100098194.64525642</v>
      </c>
      <c r="AH29" s="34"/>
      <c r="AI29" s="2"/>
    </row>
    <row r="30" spans="1:35" ht="16.5">
      <c r="A30" s="101" t="str">
        <f t="shared" si="0"/>
        <v>Beans</v>
      </c>
      <c r="B30" s="102">
        <v>3031.06</v>
      </c>
      <c r="C30" s="104">
        <f aca="true" t="shared" si="4" ref="C30:AG30">C10*$B30</f>
        <v>16323369.528484667</v>
      </c>
      <c r="D30" s="104">
        <f t="shared" si="4"/>
        <v>15436094.627662985</v>
      </c>
      <c r="E30" s="104">
        <f t="shared" si="4"/>
        <v>15853808.881445814</v>
      </c>
      <c r="F30" s="104">
        <f t="shared" si="4"/>
        <v>10312067.314126993</v>
      </c>
      <c r="G30" s="104">
        <f t="shared" si="4"/>
        <v>17687147.44897028</v>
      </c>
      <c r="H30" s="104">
        <f t="shared" si="4"/>
        <v>12468318.177826114</v>
      </c>
      <c r="I30" s="104">
        <f t="shared" si="4"/>
        <v>19277420.50940185</v>
      </c>
      <c r="J30" s="104">
        <f t="shared" si="4"/>
        <v>18470368.334295835</v>
      </c>
      <c r="K30" s="104">
        <f t="shared" si="4"/>
        <v>25499084.784338642</v>
      </c>
      <c r="L30" s="104">
        <f t="shared" si="4"/>
        <v>23912739.273745522</v>
      </c>
      <c r="M30" s="104">
        <f t="shared" si="4"/>
        <v>24624884.446822967</v>
      </c>
      <c r="N30" s="104">
        <f t="shared" si="4"/>
        <v>18038316.348912545</v>
      </c>
      <c r="O30" s="104">
        <f t="shared" si="4"/>
        <v>21989397.5818405</v>
      </c>
      <c r="P30" s="104">
        <f t="shared" si="4"/>
        <v>29895139.579622168</v>
      </c>
      <c r="Q30" s="104">
        <f t="shared" si="4"/>
        <v>23245808.12307847</v>
      </c>
      <c r="R30" s="104">
        <f t="shared" si="4"/>
        <v>38690026.002682656</v>
      </c>
      <c r="S30" s="104">
        <f t="shared" si="4"/>
        <v>21723370.035972066</v>
      </c>
      <c r="T30" s="104">
        <f t="shared" si="4"/>
        <v>32355962.964068502</v>
      </c>
      <c r="U30" s="104">
        <f t="shared" si="4"/>
        <v>27978379.91232542</v>
      </c>
      <c r="V30" s="104">
        <f t="shared" si="4"/>
        <v>19591575.407963492</v>
      </c>
      <c r="W30" s="104">
        <f t="shared" si="4"/>
        <v>15237511.152839405</v>
      </c>
      <c r="X30" s="104">
        <f t="shared" si="4"/>
        <v>11889432.157365615</v>
      </c>
      <c r="Y30" s="104">
        <f t="shared" si="4"/>
        <v>20232527.035469737</v>
      </c>
      <c r="Z30" s="104">
        <f t="shared" si="4"/>
        <v>16300659.377579322</v>
      </c>
      <c r="AA30" s="104">
        <f t="shared" si="4"/>
        <v>21313923.75694835</v>
      </c>
      <c r="AB30" s="104">
        <f t="shared" si="4"/>
        <v>23968478.2470852</v>
      </c>
      <c r="AC30" s="104">
        <f t="shared" si="4"/>
        <v>18551702.646674044</v>
      </c>
      <c r="AD30" s="104">
        <f t="shared" si="4"/>
        <v>1200568.6443548386</v>
      </c>
      <c r="AE30" s="104">
        <f t="shared" si="4"/>
        <v>1202560.9307600001</v>
      </c>
      <c r="AF30" s="104">
        <f t="shared" si="4"/>
        <v>3161262.2133599995</v>
      </c>
      <c r="AG30" s="104">
        <f t="shared" si="4"/>
        <v>566431905.446024</v>
      </c>
      <c r="AH30" s="34"/>
      <c r="AI30" s="2"/>
    </row>
    <row r="31" spans="1:35" ht="16.5">
      <c r="A31" s="101" t="str">
        <f t="shared" si="0"/>
        <v>Peas</v>
      </c>
      <c r="B31" s="102">
        <v>3121.17</v>
      </c>
      <c r="C31" s="104">
        <f aca="true" t="shared" si="5" ref="C31:AG31">C11*$B31</f>
        <v>957762.1100440962</v>
      </c>
      <c r="D31" s="104">
        <f t="shared" si="5"/>
        <v>794749.6167846047</v>
      </c>
      <c r="E31" s="104">
        <f t="shared" si="5"/>
        <v>9451388.021135641</v>
      </c>
      <c r="F31" s="104">
        <f t="shared" si="5"/>
        <v>6940283.30795852</v>
      </c>
      <c r="G31" s="104">
        <f t="shared" si="5"/>
        <v>401659.33782890154</v>
      </c>
      <c r="H31" s="104">
        <f t="shared" si="5"/>
        <v>392062.02757463575</v>
      </c>
      <c r="I31" s="104">
        <f t="shared" si="5"/>
        <v>406805.49879128544</v>
      </c>
      <c r="J31" s="104">
        <f t="shared" si="5"/>
        <v>1220906.7923318108</v>
      </c>
      <c r="K31" s="104">
        <f t="shared" si="5"/>
        <v>1392424.295396859</v>
      </c>
      <c r="L31" s="104">
        <f t="shared" si="5"/>
        <v>1538977.3800055985</v>
      </c>
      <c r="M31" s="104">
        <f t="shared" si="5"/>
        <v>751317.1711731254</v>
      </c>
      <c r="N31" s="104">
        <f t="shared" si="5"/>
        <v>2265405.478264094</v>
      </c>
      <c r="O31" s="104">
        <f t="shared" si="5"/>
        <v>1923540.3201250525</v>
      </c>
      <c r="P31" s="104">
        <f t="shared" si="5"/>
        <v>2565324.0341038373</v>
      </c>
      <c r="Q31" s="104">
        <f t="shared" si="5"/>
        <v>1081573.4698731408</v>
      </c>
      <c r="R31" s="104">
        <f t="shared" si="5"/>
        <v>5094152.162576201</v>
      </c>
      <c r="S31" s="104">
        <f t="shared" si="5"/>
        <v>1371050.1041961007</v>
      </c>
      <c r="T31" s="104">
        <f t="shared" si="5"/>
        <v>5592377.147151666</v>
      </c>
      <c r="U31" s="104">
        <f t="shared" si="5"/>
        <v>1067016.3935608387</v>
      </c>
      <c r="V31" s="104">
        <f t="shared" si="5"/>
        <v>2123580.092567006</v>
      </c>
      <c r="W31" s="104">
        <f t="shared" si="5"/>
        <v>321593.1120540056</v>
      </c>
      <c r="X31" s="104">
        <f t="shared" si="5"/>
        <v>0</v>
      </c>
      <c r="Y31" s="104">
        <f t="shared" si="5"/>
        <v>0</v>
      </c>
      <c r="Z31" s="104">
        <f t="shared" si="5"/>
        <v>323895.34286817955</v>
      </c>
      <c r="AA31" s="104">
        <f t="shared" si="5"/>
        <v>762811.6305989721</v>
      </c>
      <c r="AB31" s="104">
        <f t="shared" si="5"/>
        <v>1209940.5298621093</v>
      </c>
      <c r="AC31" s="104">
        <f t="shared" si="5"/>
        <v>0</v>
      </c>
      <c r="AD31" s="104">
        <f t="shared" si="5"/>
        <v>0</v>
      </c>
      <c r="AE31" s="104">
        <f t="shared" si="5"/>
        <v>52029.903900000005</v>
      </c>
      <c r="AF31" s="104">
        <f t="shared" si="5"/>
        <v>401881.8492</v>
      </c>
      <c r="AG31" s="104">
        <f t="shared" si="5"/>
        <v>50404507.12992627</v>
      </c>
      <c r="AH31" s="34"/>
      <c r="AI31" s="2"/>
    </row>
    <row r="32" spans="1:35" ht="16.5">
      <c r="A32" s="101" t="str">
        <f t="shared" si="0"/>
        <v>Groundnuts</v>
      </c>
      <c r="B32" s="102">
        <v>2779.86</v>
      </c>
      <c r="C32" s="104">
        <f aca="true" t="shared" si="6" ref="C32:AG32">C12*$B32</f>
        <v>853027.7361461188</v>
      </c>
      <c r="D32" s="104">
        <f t="shared" si="6"/>
        <v>865139.2254565279</v>
      </c>
      <c r="E32" s="104">
        <f t="shared" si="6"/>
        <v>0</v>
      </c>
      <c r="F32" s="104">
        <f t="shared" si="6"/>
        <v>0</v>
      </c>
      <c r="G32" s="104">
        <f t="shared" si="6"/>
        <v>626039.0404879702</v>
      </c>
      <c r="H32" s="104">
        <f t="shared" si="6"/>
        <v>1466592.8807111543</v>
      </c>
      <c r="I32" s="104">
        <f t="shared" si="6"/>
        <v>634060.0109165473</v>
      </c>
      <c r="J32" s="104">
        <f t="shared" si="6"/>
        <v>589006.5454155225</v>
      </c>
      <c r="K32" s="104">
        <f t="shared" si="6"/>
        <v>496063.2841917503</v>
      </c>
      <c r="L32" s="104">
        <f t="shared" si="6"/>
        <v>0</v>
      </c>
      <c r="M32" s="104">
        <f t="shared" si="6"/>
        <v>0</v>
      </c>
      <c r="N32" s="104">
        <f t="shared" si="6"/>
        <v>199133.34410879127</v>
      </c>
      <c r="O32" s="104">
        <f t="shared" si="6"/>
        <v>212109.85540354223</v>
      </c>
      <c r="P32" s="104">
        <f t="shared" si="6"/>
        <v>0</v>
      </c>
      <c r="Q32" s="104">
        <f t="shared" si="6"/>
        <v>0</v>
      </c>
      <c r="R32" s="104">
        <f t="shared" si="6"/>
        <v>0</v>
      </c>
      <c r="S32" s="104">
        <f t="shared" si="6"/>
        <v>0</v>
      </c>
      <c r="T32" s="104">
        <f t="shared" si="6"/>
        <v>674487.7587693257</v>
      </c>
      <c r="U32" s="104">
        <f t="shared" si="6"/>
        <v>1235435.1250797755</v>
      </c>
      <c r="V32" s="104">
        <f t="shared" si="6"/>
        <v>1024486.5390970255</v>
      </c>
      <c r="W32" s="104">
        <f t="shared" si="6"/>
        <v>1227539.4370990656</v>
      </c>
      <c r="X32" s="104">
        <f t="shared" si="6"/>
        <v>1178954.4939790121</v>
      </c>
      <c r="Y32" s="104">
        <f t="shared" si="6"/>
        <v>1696803.1298668915</v>
      </c>
      <c r="Z32" s="104">
        <f t="shared" si="6"/>
        <v>1236327.184758377</v>
      </c>
      <c r="AA32" s="104">
        <f t="shared" si="6"/>
        <v>595961.1579072318</v>
      </c>
      <c r="AB32" s="104">
        <f t="shared" si="6"/>
        <v>1167432.10231666</v>
      </c>
      <c r="AC32" s="104">
        <f t="shared" si="6"/>
        <v>193343.46325056744</v>
      </c>
      <c r="AD32" s="104">
        <f t="shared" si="6"/>
        <v>13902.413642473117</v>
      </c>
      <c r="AE32" s="104">
        <f t="shared" si="6"/>
        <v>46340.266200000005</v>
      </c>
      <c r="AF32" s="104">
        <f t="shared" si="6"/>
        <v>308718.74223</v>
      </c>
      <c r="AG32" s="104">
        <f t="shared" si="6"/>
        <v>16540903.737034334</v>
      </c>
      <c r="AH32" s="34"/>
      <c r="AI32" s="2"/>
    </row>
    <row r="33" spans="1:35" ht="16.5">
      <c r="A33" s="101" t="str">
        <f t="shared" si="0"/>
        <v>Soya</v>
      </c>
      <c r="B33" s="102">
        <v>3669.5</v>
      </c>
      <c r="C33" s="104">
        <f aca="true" t="shared" si="7" ref="C33:AG33">C13*$B33</f>
        <v>7488050.512360843</v>
      </c>
      <c r="D33" s="104">
        <f t="shared" si="7"/>
        <v>6540603.69397942</v>
      </c>
      <c r="E33" s="104">
        <f t="shared" si="7"/>
        <v>6869122.9348490015</v>
      </c>
      <c r="F33" s="104">
        <f t="shared" si="7"/>
        <v>5383619.564321036</v>
      </c>
      <c r="G33" s="104">
        <f t="shared" si="7"/>
        <v>6729180.851195208</v>
      </c>
      <c r="H33" s="104">
        <f t="shared" si="7"/>
        <v>4517210.462683619</v>
      </c>
      <c r="I33" s="104">
        <f t="shared" si="7"/>
        <v>7114317.730207742</v>
      </c>
      <c r="J33" s="104">
        <f t="shared" si="7"/>
        <v>8133915.280257814</v>
      </c>
      <c r="K33" s="104">
        <f t="shared" si="7"/>
        <v>5332094.8648222145</v>
      </c>
      <c r="L33" s="104">
        <f t="shared" si="7"/>
        <v>7599254.600969599</v>
      </c>
      <c r="M33" s="104">
        <f t="shared" si="7"/>
        <v>8943506.246423718</v>
      </c>
      <c r="N33" s="104">
        <f t="shared" si="7"/>
        <v>4124912.778293504</v>
      </c>
      <c r="O33" s="104">
        <f t="shared" si="7"/>
        <v>4393712.448669879</v>
      </c>
      <c r="P33" s="104">
        <f t="shared" si="7"/>
        <v>5629871.345425655</v>
      </c>
      <c r="Q33" s="104">
        <f t="shared" si="7"/>
        <v>5722133.787857665</v>
      </c>
      <c r="R33" s="104">
        <f t="shared" si="7"/>
        <v>5390187.72592202</v>
      </c>
      <c r="S33" s="104">
        <f t="shared" si="7"/>
        <v>747090.3887167566</v>
      </c>
      <c r="T33" s="104">
        <f t="shared" si="7"/>
        <v>821856.3848441866</v>
      </c>
      <c r="U33" s="104">
        <f t="shared" si="7"/>
        <v>1968858.3260342635</v>
      </c>
      <c r="V33" s="104">
        <f t="shared" si="7"/>
        <v>2340611.7987229032</v>
      </c>
      <c r="W33" s="104">
        <f t="shared" si="7"/>
        <v>1836441.4369883225</v>
      </c>
      <c r="X33" s="104">
        <f t="shared" si="7"/>
        <v>1867507.075459621</v>
      </c>
      <c r="Y33" s="104">
        <f t="shared" si="7"/>
        <v>951928.5543677694</v>
      </c>
      <c r="Z33" s="104">
        <f t="shared" si="7"/>
        <v>979193.7589240173</v>
      </c>
      <c r="AA33" s="104">
        <f t="shared" si="7"/>
        <v>786686.9083121406</v>
      </c>
      <c r="AB33" s="104">
        <f t="shared" si="7"/>
        <v>677382.8517494295</v>
      </c>
      <c r="AC33" s="104">
        <f t="shared" si="7"/>
        <v>4849166.119718686</v>
      </c>
      <c r="AD33" s="104">
        <f t="shared" si="7"/>
        <v>311977.3717517921</v>
      </c>
      <c r="AE33" s="104">
        <f t="shared" si="7"/>
        <v>363964.86175000004</v>
      </c>
      <c r="AF33" s="104">
        <f t="shared" si="7"/>
        <v>513827.24175</v>
      </c>
      <c r="AG33" s="104">
        <f t="shared" si="7"/>
        <v>118928187.90732884</v>
      </c>
      <c r="AH33" s="34"/>
      <c r="AI33" s="2"/>
    </row>
    <row r="34" spans="1:35" ht="16.5">
      <c r="A34" s="101" t="str">
        <f t="shared" si="0"/>
        <v>Banana</v>
      </c>
      <c r="B34" s="102">
        <v>388</v>
      </c>
      <c r="C34" s="104">
        <f>C14*$B34</f>
        <v>12323691.482354412</v>
      </c>
      <c r="D34" s="104">
        <f aca="true" t="shared" si="8" ref="D34:L34">D14*$B34</f>
        <v>10148497.218486898</v>
      </c>
      <c r="E34" s="104">
        <f t="shared" si="8"/>
        <v>5877582.546296613</v>
      </c>
      <c r="F34" s="104">
        <f t="shared" si="8"/>
        <v>5436258.393969496</v>
      </c>
      <c r="G34" s="104">
        <f t="shared" si="8"/>
        <v>12546978.266938148</v>
      </c>
      <c r="H34" s="104">
        <f t="shared" si="8"/>
        <v>6349659.667961504</v>
      </c>
      <c r="I34" s="104">
        <f t="shared" si="8"/>
        <v>17940850.106071465</v>
      </c>
      <c r="J34" s="104">
        <f t="shared" si="8"/>
        <v>21870054.94090411</v>
      </c>
      <c r="K34" s="104">
        <f t="shared" si="8"/>
        <v>28478887.70857264</v>
      </c>
      <c r="L34" s="104">
        <f t="shared" si="8"/>
        <v>49470000</v>
      </c>
      <c r="M34" s="104">
        <f>M14*$B34</f>
        <v>16686620.874278424</v>
      </c>
      <c r="N34" s="104">
        <f>N14*$B34</f>
        <v>32714610.22854002</v>
      </c>
      <c r="O34" s="104">
        <f>O14*$B34</f>
        <v>18964829.17837469</v>
      </c>
      <c r="P34" s="104">
        <f>P14*$B34</f>
        <v>7418256.809302555</v>
      </c>
      <c r="Q34" s="104">
        <f>Q14*$B34</f>
        <v>7170355.660838232</v>
      </c>
      <c r="R34" s="104">
        <f aca="true" t="shared" si="9" ref="R34:W34">R14*$B34</f>
        <v>18622146.429977264</v>
      </c>
      <c r="S34" s="104">
        <f t="shared" si="9"/>
        <v>11755465.561056115</v>
      </c>
      <c r="T34" s="104">
        <f t="shared" si="9"/>
        <v>19916691.840000004</v>
      </c>
      <c r="U34" s="104">
        <f t="shared" si="9"/>
        <v>9742680</v>
      </c>
      <c r="V34" s="104">
        <f t="shared" si="9"/>
        <v>34920000</v>
      </c>
      <c r="W34" s="104">
        <f t="shared" si="9"/>
        <v>15661236.310051544</v>
      </c>
      <c r="X34" s="104">
        <f>X14*$B34</f>
        <v>32672001.084392283</v>
      </c>
      <c r="Y34" s="104">
        <f aca="true" t="shared" si="10" ref="Y34:AF34">Y14*$B34</f>
        <v>84485055.08937772</v>
      </c>
      <c r="Z34" s="104">
        <f t="shared" si="10"/>
        <v>38580418.1988362</v>
      </c>
      <c r="AA34" s="104">
        <f t="shared" si="10"/>
        <v>47467704.76465311</v>
      </c>
      <c r="AB34" s="104">
        <f t="shared" si="10"/>
        <v>48488094.65776802</v>
      </c>
      <c r="AC34" s="104">
        <f t="shared" si="10"/>
        <v>18739169.348561876</v>
      </c>
      <c r="AD34" s="104">
        <f t="shared" si="10"/>
        <v>605415.5913978495</v>
      </c>
      <c r="AE34" s="104">
        <f t="shared" si="10"/>
        <v>989597.8800000001</v>
      </c>
      <c r="AF34" s="104">
        <f t="shared" si="10"/>
        <v>4496299.2</v>
      </c>
      <c r="AG34" s="104">
        <f>AG14*$B34</f>
        <v>640539109.0389612</v>
      </c>
      <c r="AH34" s="34"/>
      <c r="AI34" s="2"/>
    </row>
    <row r="35" spans="1:35" ht="16.5">
      <c r="A35" s="101" t="str">
        <f t="shared" si="0"/>
        <v>Irish Potato</v>
      </c>
      <c r="B35" s="102">
        <v>574.4</v>
      </c>
      <c r="C35" s="104">
        <f>C15*$B35</f>
        <v>2203530.9765137304</v>
      </c>
      <c r="D35" s="104">
        <f aca="true" t="shared" si="11" ref="D35:L35">D15*$B35</f>
        <v>1889123.9637079686</v>
      </c>
      <c r="E35" s="104">
        <f t="shared" si="11"/>
        <v>15841533.775713172</v>
      </c>
      <c r="F35" s="104">
        <f t="shared" si="11"/>
        <v>12261551.862947926</v>
      </c>
      <c r="G35" s="104">
        <f t="shared" si="11"/>
        <v>3184234.602295703</v>
      </c>
      <c r="H35" s="104">
        <f t="shared" si="11"/>
        <v>2785219.17776028</v>
      </c>
      <c r="I35" s="104">
        <f t="shared" si="11"/>
        <v>4568258.762588459</v>
      </c>
      <c r="J35" s="104">
        <f t="shared" si="11"/>
        <v>4625242.841699308</v>
      </c>
      <c r="K35" s="104">
        <f t="shared" si="11"/>
        <v>1145665.6978235743</v>
      </c>
      <c r="L35" s="104">
        <f t="shared" si="11"/>
        <v>2757120</v>
      </c>
      <c r="M35" s="104">
        <f aca="true" t="shared" si="12" ref="M35:AF35">M15*$B35</f>
        <v>20678400</v>
      </c>
      <c r="N35" s="104">
        <f t="shared" si="12"/>
        <v>3825019.4667642447</v>
      </c>
      <c r="O35" s="104">
        <f t="shared" si="12"/>
        <v>20678400</v>
      </c>
      <c r="P35" s="104">
        <f t="shared" si="12"/>
        <v>49354755.72172874</v>
      </c>
      <c r="Q35" s="104">
        <f t="shared" si="12"/>
        <v>52999594.1056379</v>
      </c>
      <c r="R35" s="104">
        <f t="shared" si="12"/>
        <v>15925343.19920603</v>
      </c>
      <c r="S35" s="104">
        <f t="shared" si="12"/>
        <v>51715416.2769425</v>
      </c>
      <c r="T35" s="104">
        <f t="shared" si="12"/>
        <v>69105231.12</v>
      </c>
      <c r="U35" s="104">
        <f t="shared" si="12"/>
        <v>42628521.6</v>
      </c>
      <c r="V35" s="104">
        <f t="shared" si="12"/>
        <v>2688192</v>
      </c>
      <c r="W35" s="104">
        <f t="shared" si="12"/>
        <v>920043.1738354615</v>
      </c>
      <c r="X35" s="104">
        <f t="shared" si="12"/>
        <v>925704.011388296</v>
      </c>
      <c r="Y35" s="104">
        <f t="shared" si="12"/>
        <v>1451520.9369081706</v>
      </c>
      <c r="Z35" s="104">
        <f t="shared" si="12"/>
        <v>1763843.376598097</v>
      </c>
      <c r="AA35" s="104">
        <f t="shared" si="12"/>
        <v>1124348.437806876</v>
      </c>
      <c r="AB35" s="104">
        <f t="shared" si="12"/>
        <v>6896567.1950721415</v>
      </c>
      <c r="AC35" s="104">
        <f t="shared" si="12"/>
        <v>665800.7550812748</v>
      </c>
      <c r="AD35" s="104">
        <f t="shared" si="12"/>
        <v>45962.29390681003</v>
      </c>
      <c r="AE35" s="104">
        <f t="shared" si="12"/>
        <v>76601.98400000001</v>
      </c>
      <c r="AF35" s="104">
        <f t="shared" si="12"/>
        <v>443758.464</v>
      </c>
      <c r="AG35" s="104">
        <f>AG15*$B35</f>
        <v>395174505.77992666</v>
      </c>
      <c r="AH35" s="34"/>
      <c r="AI35" s="2"/>
    </row>
    <row r="36" spans="1:35" ht="16.5">
      <c r="A36" s="101" t="str">
        <f t="shared" si="0"/>
        <v>Sweet Potato</v>
      </c>
      <c r="B36" s="102">
        <v>1080.53</v>
      </c>
      <c r="C36" s="104">
        <f>C16*$B36</f>
        <v>13925998.614676477</v>
      </c>
      <c r="D36" s="104">
        <f aca="true" t="shared" si="13" ref="D36:L36">D16*$B36</f>
        <v>11005498.622942919</v>
      </c>
      <c r="E36" s="104">
        <f t="shared" si="13"/>
        <v>14872785.611103432</v>
      </c>
      <c r="F36" s="104">
        <f t="shared" si="13"/>
        <v>27587576.14568518</v>
      </c>
      <c r="G36" s="104">
        <f t="shared" si="13"/>
        <v>11124160.857736373</v>
      </c>
      <c r="H36" s="104">
        <f t="shared" si="13"/>
        <v>9772522.596070038</v>
      </c>
      <c r="I36" s="104">
        <f t="shared" si="13"/>
        <v>11266686.41846353</v>
      </c>
      <c r="J36" s="104">
        <f t="shared" si="13"/>
        <v>19724622.314128015</v>
      </c>
      <c r="K36" s="104">
        <f t="shared" si="13"/>
        <v>15907610.091366556</v>
      </c>
      <c r="L36" s="104">
        <f t="shared" si="13"/>
        <v>12786829.772815574</v>
      </c>
      <c r="M36" s="104">
        <f aca="true" t="shared" si="14" ref="M36:AF36">M16*$B36</f>
        <v>10241493.335625125</v>
      </c>
      <c r="N36" s="104">
        <f t="shared" si="14"/>
        <v>10717340.888715757</v>
      </c>
      <c r="O36" s="104">
        <f t="shared" si="14"/>
        <v>6023522.538000001</v>
      </c>
      <c r="P36" s="104">
        <f t="shared" si="14"/>
        <v>8880995.199140768</v>
      </c>
      <c r="Q36" s="104">
        <f t="shared" si="14"/>
        <v>10080918.952501014</v>
      </c>
      <c r="R36" s="104">
        <f t="shared" si="14"/>
        <v>15872079.4208762</v>
      </c>
      <c r="S36" s="104">
        <f t="shared" si="14"/>
        <v>23098957.803682324</v>
      </c>
      <c r="T36" s="104">
        <f t="shared" si="14"/>
        <v>30619476.448086355</v>
      </c>
      <c r="U36" s="104">
        <f t="shared" si="14"/>
        <v>15352319.81016846</v>
      </c>
      <c r="V36" s="104">
        <f t="shared" si="14"/>
        <v>16081853.902092392</v>
      </c>
      <c r="W36" s="104">
        <f t="shared" si="14"/>
        <v>10497165.373547724</v>
      </c>
      <c r="X36" s="104">
        <f t="shared" si="14"/>
        <v>8401413.916030878</v>
      </c>
      <c r="Y36" s="104">
        <f t="shared" si="14"/>
        <v>9975639.465464259</v>
      </c>
      <c r="Z36" s="104">
        <f t="shared" si="14"/>
        <v>8810260.674048731</v>
      </c>
      <c r="AA36" s="104">
        <f t="shared" si="14"/>
        <v>6254543.598866321</v>
      </c>
      <c r="AB36" s="104">
        <f t="shared" si="14"/>
        <v>5983914.643418538</v>
      </c>
      <c r="AC36" s="104">
        <f t="shared" si="14"/>
        <v>11272874.12025078</v>
      </c>
      <c r="AD36" s="104">
        <f t="shared" si="14"/>
        <v>891636.9447244622</v>
      </c>
      <c r="AE36" s="104">
        <f t="shared" si="14"/>
        <v>450310.87750000006</v>
      </c>
      <c r="AF36" s="104">
        <f t="shared" si="14"/>
        <v>1391290.4279999998</v>
      </c>
      <c r="AG36" s="104">
        <f>AG16*$B36</f>
        <v>358872299.3857282</v>
      </c>
      <c r="AH36" s="34"/>
      <c r="AI36" s="2"/>
    </row>
    <row r="37" spans="1:35" ht="16.5">
      <c r="A37" s="101" t="str">
        <f t="shared" si="0"/>
        <v>Yam &amp; Taro</v>
      </c>
      <c r="B37" s="102">
        <v>789.54</v>
      </c>
      <c r="C37" s="104">
        <f>C17*$B37</f>
        <v>1453669.2901012423</v>
      </c>
      <c r="D37" s="104">
        <f aca="true" t="shared" si="15" ref="D37:L37">D17*$B37</f>
        <v>1787041.0061643315</v>
      </c>
      <c r="E37" s="104">
        <f t="shared" si="15"/>
        <v>3260249.8268601345</v>
      </c>
      <c r="F37" s="104">
        <f t="shared" si="15"/>
        <v>4634873.008208173</v>
      </c>
      <c r="G37" s="104">
        <f t="shared" si="15"/>
        <v>1651079.3535207156</v>
      </c>
      <c r="H37" s="104">
        <f t="shared" si="15"/>
        <v>793416.9641545392</v>
      </c>
      <c r="I37" s="104">
        <f t="shared" si="15"/>
        <v>1672233.399535963</v>
      </c>
      <c r="J37" s="104">
        <f t="shared" si="15"/>
        <v>3345810.421153378</v>
      </c>
      <c r="K37" s="104">
        <f t="shared" si="15"/>
        <v>0</v>
      </c>
      <c r="L37" s="104">
        <f t="shared" si="15"/>
        <v>2595360.5017981934</v>
      </c>
      <c r="M37" s="104">
        <f aca="true" t="shared" si="16" ref="M37:AF37">M17*$B37</f>
        <v>1247238.0295178387</v>
      </c>
      <c r="N37" s="104">
        <f t="shared" si="16"/>
        <v>5220752.362437346</v>
      </c>
      <c r="O37" s="104">
        <f t="shared" si="16"/>
        <v>7298763.080919337</v>
      </c>
      <c r="P37" s="104">
        <f t="shared" si="16"/>
        <v>2163105.43576751</v>
      </c>
      <c r="Q37" s="104">
        <f t="shared" si="16"/>
        <v>1052299.565921704</v>
      </c>
      <c r="R37" s="104">
        <f t="shared" si="16"/>
        <v>3221577.884607706</v>
      </c>
      <c r="S37" s="104">
        <f t="shared" si="16"/>
        <v>1339550.6779021393</v>
      </c>
      <c r="T37" s="104">
        <f t="shared" si="16"/>
        <v>1473607.8713945565</v>
      </c>
      <c r="U37" s="104">
        <f t="shared" si="16"/>
        <v>2699154.8790101935</v>
      </c>
      <c r="V37" s="104">
        <f t="shared" si="16"/>
        <v>2685934.162966698</v>
      </c>
      <c r="W37" s="104">
        <f t="shared" si="16"/>
        <v>1162158.6304912195</v>
      </c>
      <c r="X37" s="104">
        <f t="shared" si="16"/>
        <v>1116161.4028238698</v>
      </c>
      <c r="Y37" s="104">
        <f t="shared" si="16"/>
        <v>2409642.829414261</v>
      </c>
      <c r="Z37" s="104">
        <f t="shared" si="16"/>
        <v>1170478.3279902933</v>
      </c>
      <c r="AA37" s="104">
        <f t="shared" si="16"/>
        <v>1354126.244095964</v>
      </c>
      <c r="AB37" s="104">
        <f t="shared" si="16"/>
        <v>1821845.1313879427</v>
      </c>
      <c r="AC37" s="104">
        <f t="shared" si="16"/>
        <v>1098273.9992291196</v>
      </c>
      <c r="AD37" s="104">
        <f t="shared" si="16"/>
        <v>78971.68682795698</v>
      </c>
      <c r="AE37" s="104">
        <f t="shared" si="16"/>
        <v>131616.318</v>
      </c>
      <c r="AF37" s="104">
        <f t="shared" si="16"/>
        <v>508305.85199999996</v>
      </c>
      <c r="AG37" s="104">
        <f>AG17*$B37</f>
        <v>60447298.144202314</v>
      </c>
      <c r="AH37" s="34"/>
      <c r="AI37" s="2"/>
    </row>
    <row r="38" spans="1:35" ht="16.5">
      <c r="A38" s="101" t="str">
        <f t="shared" si="0"/>
        <v>Cassava</v>
      </c>
      <c r="B38" s="102">
        <v>1023.07</v>
      </c>
      <c r="C38" s="104">
        <f>C18*$B38</f>
        <v>37676317.39646508</v>
      </c>
      <c r="D38" s="104">
        <f aca="true" t="shared" si="17" ref="D38:L38">D18*$B38</f>
        <v>37165746.88329536</v>
      </c>
      <c r="E38" s="104">
        <f t="shared" si="17"/>
        <v>13453022.92659936</v>
      </c>
      <c r="F38" s="104">
        <f t="shared" si="17"/>
        <v>10919590.759423865</v>
      </c>
      <c r="G38" s="104">
        <f t="shared" si="17"/>
        <v>56557150.04879732</v>
      </c>
      <c r="H38" s="104">
        <f t="shared" si="17"/>
        <v>49510779.8754486</v>
      </c>
      <c r="I38" s="104">
        <f t="shared" si="17"/>
        <v>65724084.125631265</v>
      </c>
      <c r="J38" s="104">
        <f t="shared" si="17"/>
        <v>38964256.17557893</v>
      </c>
      <c r="K38" s="104">
        <f t="shared" si="17"/>
        <v>70399232.39692996</v>
      </c>
      <c r="L38" s="104">
        <f t="shared" si="17"/>
        <v>79163749.3902872</v>
      </c>
      <c r="M38" s="104">
        <f aca="true" t="shared" si="18" ref="M38:AF38">M18*$B38</f>
        <v>10230700</v>
      </c>
      <c r="N38" s="104">
        <f t="shared" si="18"/>
        <v>30968645.74841391</v>
      </c>
      <c r="O38" s="104">
        <f t="shared" si="18"/>
        <v>28212038.836695578</v>
      </c>
      <c r="P38" s="104">
        <f t="shared" si="18"/>
        <v>3835352.735947627</v>
      </c>
      <c r="Q38" s="104">
        <f t="shared" si="18"/>
        <v>2917024.236821971</v>
      </c>
      <c r="R38" s="104">
        <f t="shared" si="18"/>
        <v>24902206.970880624</v>
      </c>
      <c r="S38" s="104">
        <f t="shared" si="18"/>
        <v>13828614.643804483</v>
      </c>
      <c r="T38" s="104">
        <f t="shared" si="18"/>
        <v>33281952.802254006</v>
      </c>
      <c r="U38" s="104">
        <f t="shared" si="18"/>
        <v>5137857.54</v>
      </c>
      <c r="V38" s="104">
        <f t="shared" si="18"/>
        <v>46038150</v>
      </c>
      <c r="W38" s="104">
        <f t="shared" si="18"/>
        <v>43716338.35973257</v>
      </c>
      <c r="X38" s="104">
        <f t="shared" si="18"/>
        <v>12680491.396456366</v>
      </c>
      <c r="Y38" s="104">
        <f t="shared" si="18"/>
        <v>27316241.096089188</v>
      </c>
      <c r="Z38" s="104">
        <f t="shared" si="18"/>
        <v>26313634.50175141</v>
      </c>
      <c r="AA38" s="104">
        <f t="shared" si="18"/>
        <v>15448544.179870266</v>
      </c>
      <c r="AB38" s="104">
        <f t="shared" si="18"/>
        <v>20887007.742705166</v>
      </c>
      <c r="AC38" s="104">
        <f t="shared" si="18"/>
        <v>23717297.301566847</v>
      </c>
      <c r="AD38" s="104">
        <f t="shared" si="18"/>
        <v>1227959.0188172043</v>
      </c>
      <c r="AE38" s="104">
        <f t="shared" si="18"/>
        <v>2558186.5350000006</v>
      </c>
      <c r="AF38" s="104">
        <f t="shared" si="18"/>
        <v>3951914.796</v>
      </c>
      <c r="AG38" s="104">
        <f>AG18*$B38</f>
        <v>836704088.4212642</v>
      </c>
      <c r="AH38" s="34"/>
      <c r="AI38" s="2"/>
    </row>
    <row r="39" spans="1:35" ht="16.5">
      <c r="A39" s="101" t="str">
        <f t="shared" si="0"/>
        <v>Vegetables</v>
      </c>
      <c r="B39" s="102">
        <v>522.72</v>
      </c>
      <c r="C39" s="104">
        <f aca="true" t="shared" si="19" ref="C39:AG39">C19*$B39</f>
        <v>8020091.987335676</v>
      </c>
      <c r="D39" s="104">
        <f t="shared" si="19"/>
        <v>5915609.562164168</v>
      </c>
      <c r="E39" s="104">
        <f t="shared" si="19"/>
        <v>3453550.755115799</v>
      </c>
      <c r="F39" s="104">
        <f t="shared" si="19"/>
        <v>2152691.097481624</v>
      </c>
      <c r="G39" s="104">
        <f t="shared" si="19"/>
        <v>8408520.245209465</v>
      </c>
      <c r="H39" s="104">
        <f t="shared" si="19"/>
        <v>6566084.611021302</v>
      </c>
      <c r="I39" s="104">
        <f t="shared" si="19"/>
        <v>8516252.33198531</v>
      </c>
      <c r="J39" s="104">
        <f t="shared" si="19"/>
        <v>6815738.953530076</v>
      </c>
      <c r="K39" s="104">
        <f t="shared" si="19"/>
        <v>7195798.552695065</v>
      </c>
      <c r="L39" s="104">
        <f t="shared" si="19"/>
        <v>6185789.990880547</v>
      </c>
      <c r="M39" s="104">
        <f t="shared" si="19"/>
        <v>2988399.2711854475</v>
      </c>
      <c r="N39" s="104">
        <f t="shared" si="19"/>
        <v>6221578.406170491</v>
      </c>
      <c r="O39" s="104">
        <f t="shared" si="19"/>
        <v>15400588.949929165</v>
      </c>
      <c r="P39" s="104">
        <f t="shared" si="19"/>
        <v>4725922.641244899</v>
      </c>
      <c r="Q39" s="104">
        <f t="shared" si="19"/>
        <v>3065399.25530538</v>
      </c>
      <c r="R39" s="104">
        <f t="shared" si="19"/>
        <v>3839159.1880282857</v>
      </c>
      <c r="S39" s="104">
        <f t="shared" si="19"/>
        <v>7802321.417382167</v>
      </c>
      <c r="T39" s="104">
        <f t="shared" si="19"/>
        <v>5560985.570397406</v>
      </c>
      <c r="U39" s="104">
        <f t="shared" si="19"/>
        <v>13598673.810383849</v>
      </c>
      <c r="V39" s="104">
        <f t="shared" si="19"/>
        <v>963213.2620290183</v>
      </c>
      <c r="W39" s="104">
        <f t="shared" si="19"/>
        <v>7694145.443300784</v>
      </c>
      <c r="X39" s="104">
        <f t="shared" si="19"/>
        <v>4877147.787312888</v>
      </c>
      <c r="Y39" s="104">
        <f t="shared" si="19"/>
        <v>6381277.704949325</v>
      </c>
      <c r="Z39" s="104">
        <f t="shared" si="19"/>
        <v>4649535.919196643</v>
      </c>
      <c r="AA39" s="104">
        <f t="shared" si="19"/>
        <v>3944634.887885232</v>
      </c>
      <c r="AB39" s="104">
        <f t="shared" si="19"/>
        <v>3714985.7539879484</v>
      </c>
      <c r="AC39" s="104">
        <f t="shared" si="19"/>
        <v>6398649.982164297</v>
      </c>
      <c r="AD39" s="104">
        <f t="shared" si="19"/>
        <v>418269.6774193548</v>
      </c>
      <c r="AE39" s="104">
        <f t="shared" si="19"/>
        <v>609961.9680000002</v>
      </c>
      <c r="AF39" s="104">
        <f t="shared" si="19"/>
        <v>2187426.384</v>
      </c>
      <c r="AG39" s="104">
        <f t="shared" si="19"/>
        <v>168272405.3676916</v>
      </c>
      <c r="AH39" s="34"/>
      <c r="AI39" s="2"/>
    </row>
    <row r="40" spans="1:35" ht="16.5">
      <c r="A40" s="101" t="str">
        <f t="shared" si="0"/>
        <v>Fruits</v>
      </c>
      <c r="B40" s="102">
        <v>522.72</v>
      </c>
      <c r="C40" s="104">
        <f aca="true" t="shared" si="20" ref="C40:AG40">C20*$B40</f>
        <v>4792797.91186455</v>
      </c>
      <c r="D40" s="104">
        <f t="shared" si="20"/>
        <v>5324048.605947751</v>
      </c>
      <c r="E40" s="104">
        <f t="shared" si="20"/>
        <v>1438979.4812982494</v>
      </c>
      <c r="F40" s="104">
        <f t="shared" si="20"/>
        <v>896954.623950677</v>
      </c>
      <c r="G40" s="104">
        <f t="shared" si="20"/>
        <v>3363408.0980837867</v>
      </c>
      <c r="H40" s="104">
        <f t="shared" si="20"/>
        <v>3939650.7666127817</v>
      </c>
      <c r="I40" s="104">
        <f t="shared" si="20"/>
        <v>3406500.9327941244</v>
      </c>
      <c r="J40" s="104">
        <f t="shared" si="20"/>
        <v>3407869.476765038</v>
      </c>
      <c r="K40" s="104">
        <f t="shared" si="20"/>
        <v>2398599.5175650213</v>
      </c>
      <c r="L40" s="104">
        <f t="shared" si="20"/>
        <v>4123859.993920365</v>
      </c>
      <c r="M40" s="104">
        <f t="shared" si="20"/>
        <v>2988399.2711854475</v>
      </c>
      <c r="N40" s="104">
        <f t="shared" si="20"/>
        <v>4666183.804627868</v>
      </c>
      <c r="O40" s="104">
        <f t="shared" si="20"/>
        <v>4587155.662207795</v>
      </c>
      <c r="P40" s="104">
        <f t="shared" si="20"/>
        <v>2577775.9861335806</v>
      </c>
      <c r="Q40" s="104">
        <f t="shared" si="20"/>
        <v>2508053.936158947</v>
      </c>
      <c r="R40" s="104">
        <f t="shared" si="20"/>
        <v>3839159.1880282857</v>
      </c>
      <c r="S40" s="104">
        <f t="shared" si="20"/>
        <v>7391672.921730474</v>
      </c>
      <c r="T40" s="104">
        <f t="shared" si="20"/>
        <v>3512201.4128825716</v>
      </c>
      <c r="U40" s="104">
        <f t="shared" si="20"/>
        <v>8237695.626797672</v>
      </c>
      <c r="V40" s="104">
        <f t="shared" si="20"/>
        <v>5334719.6050837925</v>
      </c>
      <c r="W40" s="104">
        <f t="shared" si="20"/>
        <v>2769892.359588283</v>
      </c>
      <c r="X40" s="104">
        <f t="shared" si="20"/>
        <v>2660262.429443393</v>
      </c>
      <c r="Y40" s="104">
        <f t="shared" si="20"/>
        <v>2871574.9672271963</v>
      </c>
      <c r="Z40" s="104">
        <f t="shared" si="20"/>
        <v>2789721.5515179853</v>
      </c>
      <c r="AA40" s="104">
        <f t="shared" si="20"/>
        <v>2017142.8403958576</v>
      </c>
      <c r="AB40" s="104">
        <f t="shared" si="20"/>
        <v>1736876.4564099503</v>
      </c>
      <c r="AC40" s="104">
        <f t="shared" si="20"/>
        <v>3926444.307237182</v>
      </c>
      <c r="AD40" s="104">
        <f t="shared" si="20"/>
        <v>282332.03225806454</v>
      </c>
      <c r="AE40" s="104">
        <f t="shared" si="20"/>
        <v>235271.0448</v>
      </c>
      <c r="AF40" s="104">
        <f t="shared" si="20"/>
        <v>807665.1264</v>
      </c>
      <c r="AG40" s="104">
        <f t="shared" si="20"/>
        <v>98832869.93891667</v>
      </c>
      <c r="AH40" s="34"/>
      <c r="AI40" s="2"/>
    </row>
    <row r="41" spans="1:35" ht="16.5">
      <c r="A41" s="101" t="s">
        <v>48</v>
      </c>
      <c r="B41" s="103"/>
      <c r="C41" s="105">
        <f aca="true" t="shared" si="21" ref="C41:AG41">SUM(C26:C40)</f>
        <v>120034754.83936286</v>
      </c>
      <c r="D41" s="105">
        <f t="shared" si="21"/>
        <v>125098791.09711194</v>
      </c>
      <c r="E41" s="105">
        <f t="shared" si="21"/>
        <v>109467899.78205377</v>
      </c>
      <c r="F41" s="105">
        <f t="shared" si="21"/>
        <v>94261111.85837078</v>
      </c>
      <c r="G41" s="105">
        <f t="shared" si="21"/>
        <v>138922031.3746315</v>
      </c>
      <c r="H41" s="105">
        <f t="shared" si="21"/>
        <v>113638072.12013596</v>
      </c>
      <c r="I41" s="105">
        <f t="shared" si="21"/>
        <v>170518838.24375823</v>
      </c>
      <c r="J41" s="105">
        <f t="shared" si="21"/>
        <v>148198014.92444605</v>
      </c>
      <c r="K41" s="105">
        <f t="shared" si="21"/>
        <v>234916453.86186233</v>
      </c>
      <c r="L41" s="105">
        <f t="shared" si="21"/>
        <v>213182046.76357648</v>
      </c>
      <c r="M41" s="105">
        <f t="shared" si="21"/>
        <v>117097294.20697308</v>
      </c>
      <c r="N41" s="105">
        <f t="shared" si="21"/>
        <v>131847087.51750045</v>
      </c>
      <c r="O41" s="105">
        <f t="shared" si="21"/>
        <v>145510116.5461824</v>
      </c>
      <c r="P41" s="105">
        <f t="shared" si="21"/>
        <v>179973622.3334743</v>
      </c>
      <c r="Q41" s="105">
        <f t="shared" si="21"/>
        <v>141587014.55003828</v>
      </c>
      <c r="R41" s="105">
        <f t="shared" si="21"/>
        <v>171360428.81129894</v>
      </c>
      <c r="S41" s="105">
        <f t="shared" si="21"/>
        <v>172646641.9394794</v>
      </c>
      <c r="T41" s="105">
        <f t="shared" si="21"/>
        <v>276752794.33364564</v>
      </c>
      <c r="U41" s="105">
        <f t="shared" si="21"/>
        <v>162643309.22336048</v>
      </c>
      <c r="V41" s="105">
        <f t="shared" si="21"/>
        <v>147221423.44052234</v>
      </c>
      <c r="W41" s="105">
        <f t="shared" si="21"/>
        <v>129948116.53196917</v>
      </c>
      <c r="X41" s="105">
        <f t="shared" si="21"/>
        <v>96868347.67590714</v>
      </c>
      <c r="Y41" s="105">
        <f t="shared" si="21"/>
        <v>178285226.668618</v>
      </c>
      <c r="Z41" s="105">
        <f t="shared" si="21"/>
        <v>118430441.32110478</v>
      </c>
      <c r="AA41" s="105">
        <f t="shared" si="21"/>
        <v>195063212.88538387</v>
      </c>
      <c r="AB41" s="105">
        <f t="shared" si="21"/>
        <v>183898874.04005778</v>
      </c>
      <c r="AC41" s="105">
        <f t="shared" si="21"/>
        <v>216755066.54004437</v>
      </c>
      <c r="AD41" s="105">
        <f t="shared" si="21"/>
        <v>5334614.526411918</v>
      </c>
      <c r="AE41" s="105">
        <f t="shared" si="21"/>
        <v>7630466.004710002</v>
      </c>
      <c r="AF41" s="105">
        <f t="shared" si="21"/>
        <v>27055631.6937</v>
      </c>
      <c r="AG41" s="105">
        <f t="shared" si="21"/>
        <v>4274147745.655692</v>
      </c>
      <c r="AH41" s="34"/>
      <c r="AI41" s="2"/>
    </row>
    <row r="42" spans="1:35" ht="13.5">
      <c r="A42" s="80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34"/>
      <c r="AI42" s="2"/>
    </row>
    <row r="43" spans="1:35" ht="15.75">
      <c r="A43" s="45" t="s">
        <v>95</v>
      </c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34"/>
      <c r="AI43" s="2"/>
    </row>
    <row r="44" spans="2:35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4"/>
      <c r="AH44" s="32"/>
      <c r="AI44" s="2"/>
    </row>
    <row r="45" spans="2:35" ht="15.75">
      <c r="B45" s="45"/>
      <c r="C45" s="146" t="s">
        <v>68</v>
      </c>
      <c r="D45" s="147"/>
      <c r="E45" s="147"/>
      <c r="F45" s="147"/>
      <c r="G45" s="147"/>
      <c r="H45" s="147"/>
      <c r="I45" s="147"/>
      <c r="J45" s="147"/>
      <c r="K45" s="146" t="s">
        <v>67</v>
      </c>
      <c r="L45" s="147"/>
      <c r="M45" s="147"/>
      <c r="N45" s="147"/>
      <c r="O45" s="147"/>
      <c r="P45" s="147"/>
      <c r="Q45" s="147"/>
      <c r="R45" s="146" t="s">
        <v>66</v>
      </c>
      <c r="S45" s="147"/>
      <c r="T45" s="147"/>
      <c r="U45" s="147"/>
      <c r="V45" s="147"/>
      <c r="W45" s="146" t="s">
        <v>78</v>
      </c>
      <c r="X45" s="147"/>
      <c r="Y45" s="147"/>
      <c r="Z45" s="147"/>
      <c r="AA45" s="147"/>
      <c r="AB45" s="147"/>
      <c r="AC45" s="147"/>
      <c r="AD45" s="146" t="s">
        <v>64</v>
      </c>
      <c r="AE45" s="147"/>
      <c r="AF45" s="147"/>
      <c r="AG45" s="37" t="s">
        <v>2</v>
      </c>
      <c r="AH45" s="32"/>
      <c r="AI45" s="2"/>
    </row>
    <row r="46" spans="1:35" ht="13.5">
      <c r="A46" s="5" t="str">
        <f aca="true" t="shared" si="22" ref="A46:A61">A25</f>
        <v>Crop</v>
      </c>
      <c r="B46" s="6" t="s">
        <v>82</v>
      </c>
      <c r="C46" s="7" t="s">
        <v>3</v>
      </c>
      <c r="D46" s="7" t="s">
        <v>4</v>
      </c>
      <c r="E46" s="7" t="s">
        <v>5</v>
      </c>
      <c r="F46" s="7" t="s">
        <v>6</v>
      </c>
      <c r="G46" s="7" t="s">
        <v>7</v>
      </c>
      <c r="H46" s="7" t="s">
        <v>8</v>
      </c>
      <c r="I46" s="7" t="s">
        <v>9</v>
      </c>
      <c r="J46" s="7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O46" s="7" t="s">
        <v>15</v>
      </c>
      <c r="P46" s="7" t="s">
        <v>16</v>
      </c>
      <c r="Q46" s="7" t="s">
        <v>17</v>
      </c>
      <c r="R46" s="7" t="s">
        <v>18</v>
      </c>
      <c r="S46" s="7" t="s">
        <v>19</v>
      </c>
      <c r="T46" s="7" t="s">
        <v>20</v>
      </c>
      <c r="U46" s="7" t="s">
        <v>21</v>
      </c>
      <c r="V46" s="7" t="s">
        <v>22</v>
      </c>
      <c r="W46" s="7" t="s">
        <v>23</v>
      </c>
      <c r="X46" s="7" t="s">
        <v>24</v>
      </c>
      <c r="Y46" s="7" t="s">
        <v>25</v>
      </c>
      <c r="Z46" s="7" t="s">
        <v>26</v>
      </c>
      <c r="AA46" s="7" t="s">
        <v>27</v>
      </c>
      <c r="AB46" s="7" t="s">
        <v>28</v>
      </c>
      <c r="AC46" s="7" t="s">
        <v>29</v>
      </c>
      <c r="AD46" s="7" t="s">
        <v>30</v>
      </c>
      <c r="AE46" s="7" t="s">
        <v>31</v>
      </c>
      <c r="AF46" s="7" t="s">
        <v>32</v>
      </c>
      <c r="AG46" s="3" t="s">
        <v>48</v>
      </c>
      <c r="AH46" s="32"/>
      <c r="AI46" s="2"/>
    </row>
    <row r="47" spans="1:35" ht="13.5">
      <c r="A47" s="8" t="str">
        <f t="shared" si="22"/>
        <v>Sorghum</v>
      </c>
      <c r="B47" s="9">
        <v>71.54</v>
      </c>
      <c r="C47" s="104">
        <f aca="true" t="shared" si="23" ref="C47:AG47">C6*$B47/1000</f>
        <v>0</v>
      </c>
      <c r="D47" s="104">
        <f t="shared" si="23"/>
        <v>0</v>
      </c>
      <c r="E47" s="104">
        <f t="shared" si="23"/>
        <v>0</v>
      </c>
      <c r="F47" s="104">
        <f t="shared" si="23"/>
        <v>0</v>
      </c>
      <c r="G47" s="104">
        <f t="shared" si="23"/>
        <v>0</v>
      </c>
      <c r="H47" s="104">
        <f t="shared" si="23"/>
        <v>0</v>
      </c>
      <c r="I47" s="104">
        <f t="shared" si="23"/>
        <v>0</v>
      </c>
      <c r="J47" s="104">
        <f t="shared" si="23"/>
        <v>0</v>
      </c>
      <c r="K47" s="104">
        <f t="shared" si="23"/>
        <v>0</v>
      </c>
      <c r="L47" s="104">
        <f t="shared" si="23"/>
        <v>0</v>
      </c>
      <c r="M47" s="104">
        <f t="shared" si="23"/>
        <v>0</v>
      </c>
      <c r="N47" s="104">
        <f t="shared" si="23"/>
        <v>0</v>
      </c>
      <c r="O47" s="104">
        <f t="shared" si="23"/>
        <v>0</v>
      </c>
      <c r="P47" s="104">
        <f t="shared" si="23"/>
        <v>0</v>
      </c>
      <c r="Q47" s="104">
        <f t="shared" si="23"/>
        <v>0</v>
      </c>
      <c r="R47" s="104">
        <f t="shared" si="23"/>
        <v>0</v>
      </c>
      <c r="S47" s="104">
        <f t="shared" si="23"/>
        <v>0</v>
      </c>
      <c r="T47" s="104">
        <f t="shared" si="23"/>
        <v>402.1022597199774</v>
      </c>
      <c r="U47" s="104">
        <f t="shared" si="23"/>
        <v>0</v>
      </c>
      <c r="V47" s="104">
        <f t="shared" si="23"/>
        <v>0</v>
      </c>
      <c r="W47" s="104">
        <f t="shared" si="23"/>
        <v>0</v>
      </c>
      <c r="X47" s="104">
        <f t="shared" si="23"/>
        <v>0</v>
      </c>
      <c r="Y47" s="104">
        <f t="shared" si="23"/>
        <v>113.27210931134705</v>
      </c>
      <c r="Z47" s="104">
        <f t="shared" si="23"/>
        <v>47.81289899730745</v>
      </c>
      <c r="AA47" s="104">
        <f t="shared" si="23"/>
        <v>62.38457317029162</v>
      </c>
      <c r="AB47" s="104">
        <f t="shared" si="23"/>
        <v>155.41954104831913</v>
      </c>
      <c r="AC47" s="104">
        <f t="shared" si="23"/>
        <v>524.8476488995822</v>
      </c>
      <c r="AD47" s="104">
        <f t="shared" si="23"/>
        <v>0</v>
      </c>
      <c r="AE47" s="104">
        <f t="shared" si="23"/>
        <v>0</v>
      </c>
      <c r="AF47" s="104">
        <f t="shared" si="23"/>
        <v>137.71178148000004</v>
      </c>
      <c r="AG47" s="104">
        <f t="shared" si="23"/>
        <v>1443.5508126268246</v>
      </c>
      <c r="AH47" s="32"/>
      <c r="AI47" s="2"/>
    </row>
    <row r="48" spans="1:35" ht="13.5">
      <c r="A48" s="8" t="str">
        <f t="shared" si="22"/>
        <v>Maize</v>
      </c>
      <c r="B48" s="9">
        <v>84.92</v>
      </c>
      <c r="C48" s="104">
        <f aca="true" t="shared" si="24" ref="C48:AG48">C7*$B48/1000</f>
        <v>234.5687106007476</v>
      </c>
      <c r="D48" s="104">
        <f t="shared" si="24"/>
        <v>172.1152811162288</v>
      </c>
      <c r="E48" s="104">
        <f t="shared" si="24"/>
        <v>321.43098138687543</v>
      </c>
      <c r="F48" s="104">
        <f t="shared" si="24"/>
        <v>132.90587749240092</v>
      </c>
      <c r="G48" s="104">
        <f t="shared" si="24"/>
        <v>426.1913988718524</v>
      </c>
      <c r="H48" s="104">
        <f t="shared" si="24"/>
        <v>288.34638364274076</v>
      </c>
      <c r="I48" s="104">
        <f t="shared" si="24"/>
        <v>719.4453220234635</v>
      </c>
      <c r="J48" s="104">
        <f t="shared" si="24"/>
        <v>553.7083217432556</v>
      </c>
      <c r="K48" s="104">
        <f t="shared" si="24"/>
        <v>1266.5136829648384</v>
      </c>
      <c r="L48" s="104">
        <f t="shared" si="24"/>
        <v>600.4746342574832</v>
      </c>
      <c r="M48" s="104">
        <f t="shared" si="24"/>
        <v>393.54475600000006</v>
      </c>
      <c r="N48" s="104">
        <f t="shared" si="24"/>
        <v>245.44752032480957</v>
      </c>
      <c r="O48" s="104">
        <f t="shared" si="24"/>
        <v>171.96392137875023</v>
      </c>
      <c r="P48" s="104">
        <f t="shared" si="24"/>
        <v>1480.5438327895313</v>
      </c>
      <c r="Q48" s="104">
        <f t="shared" si="24"/>
        <v>835.7893280317126</v>
      </c>
      <c r="R48" s="104">
        <f t="shared" si="24"/>
        <v>623.6462968631793</v>
      </c>
      <c r="S48" s="104">
        <f t="shared" si="24"/>
        <v>618.9953553273857</v>
      </c>
      <c r="T48" s="104">
        <f t="shared" si="24"/>
        <v>681.10086</v>
      </c>
      <c r="U48" s="104">
        <f t="shared" si="24"/>
        <v>473.85360000000003</v>
      </c>
      <c r="V48" s="104">
        <f t="shared" si="24"/>
        <v>239.98392</v>
      </c>
      <c r="W48" s="104">
        <f t="shared" si="24"/>
        <v>525.2961827557677</v>
      </c>
      <c r="X48" s="104">
        <f t="shared" si="24"/>
        <v>246.82970637339676</v>
      </c>
      <c r="Y48" s="104">
        <f t="shared" si="24"/>
        <v>388.1629847764389</v>
      </c>
      <c r="Z48" s="104">
        <f t="shared" si="24"/>
        <v>47.0191825117104</v>
      </c>
      <c r="AA48" s="104">
        <f t="shared" si="24"/>
        <v>2405.00656568763</v>
      </c>
      <c r="AB48" s="104">
        <f t="shared" si="24"/>
        <v>1599.415632935326</v>
      </c>
      <c r="AC48" s="104">
        <f t="shared" si="24"/>
        <v>2616.153685561659</v>
      </c>
      <c r="AD48" s="104">
        <f t="shared" si="24"/>
        <v>6.782890644444443</v>
      </c>
      <c r="AE48" s="104">
        <f t="shared" si="24"/>
        <v>24.065478800000005</v>
      </c>
      <c r="AF48" s="104">
        <f t="shared" si="24"/>
        <v>54.671496</v>
      </c>
      <c r="AG48" s="104">
        <f t="shared" si="24"/>
        <v>18393.97379086163</v>
      </c>
      <c r="AH48" s="32"/>
      <c r="AI48" s="2"/>
    </row>
    <row r="49" spans="1:35" ht="13.5">
      <c r="A49" s="8" t="str">
        <f t="shared" si="22"/>
        <v>Wheat</v>
      </c>
      <c r="B49" s="9">
        <v>93.38</v>
      </c>
      <c r="C49" s="104">
        <f aca="true" t="shared" si="25" ref="C49:AG49">C8*$B49/1000</f>
        <v>0</v>
      </c>
      <c r="D49" s="104">
        <f t="shared" si="25"/>
        <v>0</v>
      </c>
      <c r="E49" s="104">
        <f t="shared" si="25"/>
        <v>239.26978120963133</v>
      </c>
      <c r="F49" s="104">
        <f t="shared" si="25"/>
        <v>93.37024374479344</v>
      </c>
      <c r="G49" s="104">
        <f t="shared" si="25"/>
        <v>0</v>
      </c>
      <c r="H49" s="104">
        <f t="shared" si="25"/>
        <v>0</v>
      </c>
      <c r="I49" s="104">
        <f t="shared" si="25"/>
        <v>0</v>
      </c>
      <c r="J49" s="104">
        <f t="shared" si="25"/>
        <v>0</v>
      </c>
      <c r="K49" s="104">
        <f t="shared" si="25"/>
        <v>0</v>
      </c>
      <c r="L49" s="104">
        <f t="shared" si="25"/>
        <v>8.4042</v>
      </c>
      <c r="M49" s="104">
        <f t="shared" si="25"/>
        <v>96.19956779956644</v>
      </c>
      <c r="N49" s="104">
        <f t="shared" si="25"/>
        <v>123.77123880755757</v>
      </c>
      <c r="O49" s="104">
        <f t="shared" si="25"/>
        <v>322.88733711684574</v>
      </c>
      <c r="P49" s="104">
        <f t="shared" si="25"/>
        <v>232.57718711036702</v>
      </c>
      <c r="Q49" s="104">
        <f t="shared" si="25"/>
        <v>0</v>
      </c>
      <c r="R49" s="104">
        <f t="shared" si="25"/>
        <v>426.5171683376808</v>
      </c>
      <c r="S49" s="104">
        <f t="shared" si="25"/>
        <v>290.52870002711984</v>
      </c>
      <c r="T49" s="104">
        <f t="shared" si="25"/>
        <v>1073.2573803971081</v>
      </c>
      <c r="U49" s="104">
        <f t="shared" si="25"/>
        <v>521.0604</v>
      </c>
      <c r="V49" s="104">
        <f t="shared" si="25"/>
        <v>149.8749</v>
      </c>
      <c r="W49" s="104">
        <f t="shared" si="25"/>
        <v>0</v>
      </c>
      <c r="X49" s="104">
        <f t="shared" si="25"/>
        <v>0</v>
      </c>
      <c r="Y49" s="104">
        <f t="shared" si="25"/>
        <v>0</v>
      </c>
      <c r="Z49" s="104">
        <f t="shared" si="25"/>
        <v>0</v>
      </c>
      <c r="AA49" s="104">
        <f t="shared" si="25"/>
        <v>0</v>
      </c>
      <c r="AB49" s="104">
        <f t="shared" si="25"/>
        <v>0</v>
      </c>
      <c r="AC49" s="104">
        <f t="shared" si="25"/>
        <v>0</v>
      </c>
      <c r="AD49" s="104">
        <f t="shared" si="25"/>
        <v>0</v>
      </c>
      <c r="AE49" s="104">
        <f t="shared" si="25"/>
        <v>0</v>
      </c>
      <c r="AF49" s="104">
        <f t="shared" si="25"/>
        <v>0</v>
      </c>
      <c r="AG49" s="104">
        <f t="shared" si="25"/>
        <v>3577.7181045506704</v>
      </c>
      <c r="AH49" s="32"/>
      <c r="AI49" s="2"/>
    </row>
    <row r="50" spans="1:35" ht="13.5">
      <c r="A50" s="8" t="str">
        <f t="shared" si="22"/>
        <v>Rice</v>
      </c>
      <c r="B50" s="9">
        <v>39.93</v>
      </c>
      <c r="C50" s="104">
        <f>C9*$B50/1000</f>
        <v>98.51369393295836</v>
      </c>
      <c r="D50" s="104">
        <f>D9*$B50/1000</f>
        <v>418.3605855</v>
      </c>
      <c r="E50" s="104"/>
      <c r="F50" s="104"/>
      <c r="G50" s="104">
        <f>G9*$B50/1000</f>
        <v>8.784600000000001</v>
      </c>
      <c r="H50" s="104">
        <f>H9*$B50/1000</f>
        <v>79.564518</v>
      </c>
      <c r="I50" s="104">
        <f>I9*$B50/1000</f>
        <v>51.42984</v>
      </c>
      <c r="J50" s="104">
        <f>J9*$B50/1000</f>
        <v>0</v>
      </c>
      <c r="K50" s="104">
        <f>K9*$B50/1000</f>
        <v>551.034</v>
      </c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>
        <f>W9*$B50/1000</f>
        <v>172.689264</v>
      </c>
      <c r="X50" s="104">
        <f>X9*$B50/1000</f>
        <v>177.9274258655425</v>
      </c>
      <c r="Y50" s="104">
        <f>Y9*$B50/1000</f>
        <v>18.52752</v>
      </c>
      <c r="Z50" s="104">
        <f>Z9*$B50/1000</f>
        <v>225.60689580000002</v>
      </c>
      <c r="AA50" s="104"/>
      <c r="AB50" s="104"/>
      <c r="AC50" s="104">
        <f>AC9*$B50/1000</f>
        <v>109.8075</v>
      </c>
      <c r="AD50" s="104"/>
      <c r="AE50" s="104"/>
      <c r="AF50" s="104">
        <f>AF9*$B50/1000</f>
        <v>18.50324256</v>
      </c>
      <c r="AG50" s="104">
        <f>AG9*$B50/1000</f>
        <v>1930.749085658501</v>
      </c>
      <c r="AH50" s="32"/>
      <c r="AI50" s="2"/>
    </row>
    <row r="51" spans="1:35" ht="13.5">
      <c r="A51" s="8" t="str">
        <f t="shared" si="22"/>
        <v>Beans</v>
      </c>
      <c r="B51" s="9">
        <v>195.76</v>
      </c>
      <c r="C51" s="104">
        <f aca="true" t="shared" si="26" ref="C51:AG51">C10*$B51/1000</f>
        <v>1054.2393812382988</v>
      </c>
      <c r="D51" s="104">
        <f t="shared" si="26"/>
        <v>996.9350274528732</v>
      </c>
      <c r="E51" s="104">
        <f t="shared" si="26"/>
        <v>1023.9129633302648</v>
      </c>
      <c r="F51" s="104">
        <f t="shared" si="26"/>
        <v>666.0014309889939</v>
      </c>
      <c r="G51" s="104">
        <f t="shared" si="26"/>
        <v>1142.3185237542054</v>
      </c>
      <c r="H51" s="104">
        <f t="shared" si="26"/>
        <v>805.2621744509314</v>
      </c>
      <c r="I51" s="104">
        <f t="shared" si="26"/>
        <v>1245.025779404072</v>
      </c>
      <c r="J51" s="104">
        <f t="shared" si="26"/>
        <v>1192.9025836247888</v>
      </c>
      <c r="K51" s="104">
        <f t="shared" si="26"/>
        <v>1646.8498932327743</v>
      </c>
      <c r="L51" s="104">
        <f t="shared" si="26"/>
        <v>1544.3962970803689</v>
      </c>
      <c r="M51" s="104">
        <f t="shared" si="26"/>
        <v>1590.3899557613718</v>
      </c>
      <c r="N51" s="104">
        <f t="shared" si="26"/>
        <v>1164.998650130027</v>
      </c>
      <c r="O51" s="104">
        <f t="shared" si="26"/>
        <v>1420.1779148618293</v>
      </c>
      <c r="P51" s="104">
        <f t="shared" si="26"/>
        <v>1930.7676272019805</v>
      </c>
      <c r="Q51" s="104">
        <f t="shared" si="26"/>
        <v>1501.3227709691794</v>
      </c>
      <c r="R51" s="104">
        <f t="shared" si="26"/>
        <v>2498.7824359416036</v>
      </c>
      <c r="S51" s="104">
        <f t="shared" si="26"/>
        <v>1402.9966144655307</v>
      </c>
      <c r="T51" s="104">
        <f t="shared" si="26"/>
        <v>2089.699085417659</v>
      </c>
      <c r="U51" s="104">
        <f t="shared" si="26"/>
        <v>1806.9743428493082</v>
      </c>
      <c r="V51" s="104">
        <f t="shared" si="26"/>
        <v>1265.3153688356326</v>
      </c>
      <c r="W51" s="104">
        <f t="shared" si="26"/>
        <v>984.1095799092865</v>
      </c>
      <c r="X51" s="104">
        <f t="shared" si="26"/>
        <v>767.8750137331141</v>
      </c>
      <c r="Y51" s="104">
        <f t="shared" si="26"/>
        <v>1306.7110161011512</v>
      </c>
      <c r="Z51" s="104">
        <f t="shared" si="26"/>
        <v>1052.7726537102294</v>
      </c>
      <c r="AA51" s="104">
        <f t="shared" si="26"/>
        <v>1376.5526629826559</v>
      </c>
      <c r="AB51" s="104">
        <f t="shared" si="26"/>
        <v>1547.996180098513</v>
      </c>
      <c r="AC51" s="104">
        <f t="shared" si="26"/>
        <v>1198.1555330850958</v>
      </c>
      <c r="AD51" s="104">
        <f t="shared" si="26"/>
        <v>77.5383258064516</v>
      </c>
      <c r="AE51" s="104">
        <f t="shared" si="26"/>
        <v>77.66699696</v>
      </c>
      <c r="AF51" s="104">
        <f t="shared" si="26"/>
        <v>204.16906655999998</v>
      </c>
      <c r="AG51" s="104">
        <f t="shared" si="26"/>
        <v>36582.81584993819</v>
      </c>
      <c r="AH51" s="32"/>
      <c r="AI51" s="2"/>
    </row>
    <row r="52" spans="1:35" ht="13.5">
      <c r="A52" s="8" t="str">
        <f t="shared" si="22"/>
        <v>Peas</v>
      </c>
      <c r="B52" s="9">
        <v>205.32</v>
      </c>
      <c r="C52" s="104">
        <f aca="true" t="shared" si="27" ref="C52:AG52">C11*$B52/1000</f>
        <v>63.00448755891343</v>
      </c>
      <c r="D52" s="104">
        <f t="shared" si="27"/>
        <v>52.28103285569675</v>
      </c>
      <c r="E52" s="104">
        <f t="shared" si="27"/>
        <v>621.7408819447738</v>
      </c>
      <c r="F52" s="104">
        <f t="shared" si="27"/>
        <v>456.55282115041575</v>
      </c>
      <c r="G52" s="104">
        <f t="shared" si="27"/>
        <v>26.422365729207332</v>
      </c>
      <c r="H52" s="104">
        <f t="shared" si="27"/>
        <v>25.791025641546025</v>
      </c>
      <c r="I52" s="104">
        <f t="shared" si="27"/>
        <v>26.760895757625093</v>
      </c>
      <c r="J52" s="104">
        <f t="shared" si="27"/>
        <v>80.31494042348459</v>
      </c>
      <c r="K52" s="104">
        <f t="shared" si="27"/>
        <v>91.59788038808622</v>
      </c>
      <c r="L52" s="104">
        <f t="shared" si="27"/>
        <v>101.23858542237349</v>
      </c>
      <c r="M52" s="104">
        <f t="shared" si="27"/>
        <v>49.423915257825136</v>
      </c>
      <c r="N52" s="104">
        <f t="shared" si="27"/>
        <v>149.02522220743623</v>
      </c>
      <c r="O52" s="104">
        <f t="shared" si="27"/>
        <v>126.53629841632329</v>
      </c>
      <c r="P52" s="104">
        <f t="shared" si="27"/>
        <v>168.75477166645837</v>
      </c>
      <c r="Q52" s="104">
        <f t="shared" si="27"/>
        <v>71.14917317363464</v>
      </c>
      <c r="R52" s="104">
        <f t="shared" si="27"/>
        <v>335.1087323087642</v>
      </c>
      <c r="S52" s="104">
        <f t="shared" si="27"/>
        <v>90.1918214623181</v>
      </c>
      <c r="T52" s="104">
        <f t="shared" si="27"/>
        <v>367.8834782639779</v>
      </c>
      <c r="U52" s="104">
        <f t="shared" si="27"/>
        <v>70.19156467796095</v>
      </c>
      <c r="V52" s="104">
        <f t="shared" si="27"/>
        <v>139.6955195025768</v>
      </c>
      <c r="W52" s="104">
        <f t="shared" si="27"/>
        <v>21.155367303584367</v>
      </c>
      <c r="X52" s="104">
        <f t="shared" si="27"/>
        <v>0</v>
      </c>
      <c r="Y52" s="104">
        <f t="shared" si="27"/>
        <v>0</v>
      </c>
      <c r="Z52" s="104">
        <f t="shared" si="27"/>
        <v>21.30681500773576</v>
      </c>
      <c r="AA52" s="104">
        <f t="shared" si="27"/>
        <v>50.180055554353316</v>
      </c>
      <c r="AB52" s="104">
        <f t="shared" si="27"/>
        <v>79.59354651982696</v>
      </c>
      <c r="AC52" s="104">
        <f t="shared" si="27"/>
        <v>0</v>
      </c>
      <c r="AD52" s="104">
        <f t="shared" si="27"/>
        <v>0</v>
      </c>
      <c r="AE52" s="104">
        <f t="shared" si="27"/>
        <v>3.4226844</v>
      </c>
      <c r="AF52" s="104">
        <f t="shared" si="27"/>
        <v>26.437003199999996</v>
      </c>
      <c r="AG52" s="104">
        <f t="shared" si="27"/>
        <v>3315.760885794898</v>
      </c>
      <c r="AH52" s="32"/>
      <c r="AI52" s="2"/>
    </row>
    <row r="53" spans="1:35" ht="13.5">
      <c r="A53" s="8" t="str">
        <f t="shared" si="22"/>
        <v>Groundnuts</v>
      </c>
      <c r="B53" s="9">
        <v>117.47</v>
      </c>
      <c r="C53" s="104">
        <f aca="true" t="shared" si="28" ref="C53:AG53">C12*$B53/1000</f>
        <v>36.046839828295155</v>
      </c>
      <c r="D53" s="104">
        <f t="shared" si="28"/>
        <v>36.55864137560104</v>
      </c>
      <c r="E53" s="104">
        <f t="shared" si="28"/>
        <v>0</v>
      </c>
      <c r="F53" s="104">
        <f t="shared" si="28"/>
        <v>0</v>
      </c>
      <c r="G53" s="104">
        <f t="shared" si="28"/>
        <v>26.45485962822655</v>
      </c>
      <c r="H53" s="104">
        <f t="shared" si="28"/>
        <v>61.97458350317616</v>
      </c>
      <c r="I53" s="104">
        <f t="shared" si="28"/>
        <v>26.79380597669192</v>
      </c>
      <c r="J53" s="104">
        <f t="shared" si="28"/>
        <v>24.889958087803496</v>
      </c>
      <c r="K53" s="104">
        <f t="shared" si="28"/>
        <v>20.962406018290455</v>
      </c>
      <c r="L53" s="104">
        <f t="shared" si="28"/>
        <v>0</v>
      </c>
      <c r="M53" s="104">
        <f t="shared" si="28"/>
        <v>0</v>
      </c>
      <c r="N53" s="104">
        <f t="shared" si="28"/>
        <v>8.414882020123212</v>
      </c>
      <c r="O53" s="104">
        <f t="shared" si="28"/>
        <v>8.963237254485515</v>
      </c>
      <c r="P53" s="104">
        <f t="shared" si="28"/>
        <v>0</v>
      </c>
      <c r="Q53" s="104">
        <f t="shared" si="28"/>
        <v>0</v>
      </c>
      <c r="R53" s="104">
        <f t="shared" si="28"/>
        <v>0</v>
      </c>
      <c r="S53" s="104">
        <f t="shared" si="28"/>
        <v>0</v>
      </c>
      <c r="T53" s="104">
        <f t="shared" si="28"/>
        <v>28.50218249215165</v>
      </c>
      <c r="U53" s="104">
        <f t="shared" si="28"/>
        <v>52.20642915223113</v>
      </c>
      <c r="V53" s="104">
        <f t="shared" si="28"/>
        <v>43.29226426788672</v>
      </c>
      <c r="W53" s="104">
        <f t="shared" si="28"/>
        <v>51.87277692978324</v>
      </c>
      <c r="X53" s="104">
        <f t="shared" si="28"/>
        <v>49.81969754150013</v>
      </c>
      <c r="Y53" s="104">
        <f t="shared" si="28"/>
        <v>71.70269857671384</v>
      </c>
      <c r="Z53" s="104">
        <f t="shared" si="28"/>
        <v>52.24412538529514</v>
      </c>
      <c r="AA53" s="104">
        <f t="shared" si="28"/>
        <v>25.183842790414815</v>
      </c>
      <c r="AB53" s="104">
        <f t="shared" si="28"/>
        <v>49.33278980205407</v>
      </c>
      <c r="AC53" s="104">
        <f t="shared" si="28"/>
        <v>8.170215992188153</v>
      </c>
      <c r="AD53" s="104">
        <f t="shared" si="28"/>
        <v>0.5874815748207886</v>
      </c>
      <c r="AE53" s="104">
        <f t="shared" si="28"/>
        <v>1.9582249000000003</v>
      </c>
      <c r="AF53" s="104">
        <f t="shared" si="28"/>
        <v>13.045689584999998</v>
      </c>
      <c r="AG53" s="104">
        <f t="shared" si="28"/>
        <v>698.9776326827333</v>
      </c>
      <c r="AH53" s="32"/>
      <c r="AI53" s="2"/>
    </row>
    <row r="54" spans="1:35" ht="13.5">
      <c r="A54" s="8" t="str">
        <f t="shared" si="22"/>
        <v>Soya</v>
      </c>
      <c r="B54" s="9">
        <v>310.71</v>
      </c>
      <c r="C54" s="104">
        <f aca="true" t="shared" si="29" ref="C54:AG54">C13*$B54/1000</f>
        <v>634.0406525945326</v>
      </c>
      <c r="D54" s="104">
        <f t="shared" si="29"/>
        <v>553.816861631379</v>
      </c>
      <c r="E54" s="104">
        <f t="shared" si="29"/>
        <v>581.633788550738</v>
      </c>
      <c r="F54" s="104">
        <f t="shared" si="29"/>
        <v>455.8507793514619</v>
      </c>
      <c r="G54" s="104">
        <f t="shared" si="29"/>
        <v>569.7843799631728</v>
      </c>
      <c r="H54" s="104">
        <f t="shared" si="29"/>
        <v>382.4887485653161</v>
      </c>
      <c r="I54" s="104">
        <f t="shared" si="29"/>
        <v>602.3953295960887</v>
      </c>
      <c r="J54" s="104">
        <f t="shared" si="29"/>
        <v>688.7283871723408</v>
      </c>
      <c r="K54" s="104">
        <f t="shared" si="29"/>
        <v>451.487994399485</v>
      </c>
      <c r="L54" s="104">
        <f t="shared" si="29"/>
        <v>643.4567099243123</v>
      </c>
      <c r="M54" s="104">
        <f t="shared" si="29"/>
        <v>757.2794184020473</v>
      </c>
      <c r="N54" s="104">
        <f t="shared" si="29"/>
        <v>349.27146732349763</v>
      </c>
      <c r="O54" s="104">
        <f t="shared" si="29"/>
        <v>372.0317195602174</v>
      </c>
      <c r="P54" s="104">
        <f t="shared" si="29"/>
        <v>476.7018192498175</v>
      </c>
      <c r="Q54" s="104">
        <f t="shared" si="29"/>
        <v>484.51401804748735</v>
      </c>
      <c r="R54" s="104">
        <f t="shared" si="29"/>
        <v>456.406929641976</v>
      </c>
      <c r="S54" s="104">
        <f t="shared" si="29"/>
        <v>63.25887850611348</v>
      </c>
      <c r="T54" s="104">
        <f t="shared" si="29"/>
        <v>69.58958913610498</v>
      </c>
      <c r="U54" s="104">
        <f t="shared" si="29"/>
        <v>166.71044297100588</v>
      </c>
      <c r="V54" s="104">
        <f t="shared" si="29"/>
        <v>198.18817059032384</v>
      </c>
      <c r="W54" s="104">
        <f t="shared" si="29"/>
        <v>155.4982201625948</v>
      </c>
      <c r="X54" s="104">
        <f t="shared" si="29"/>
        <v>158.12866151139357</v>
      </c>
      <c r="Y54" s="104">
        <f t="shared" si="29"/>
        <v>80.60327595792604</v>
      </c>
      <c r="Z54" s="104">
        <f t="shared" si="29"/>
        <v>82.91192065275416</v>
      </c>
      <c r="AA54" s="104">
        <f t="shared" si="29"/>
        <v>66.61166079347737</v>
      </c>
      <c r="AB54" s="104">
        <f t="shared" si="29"/>
        <v>57.35648613355096</v>
      </c>
      <c r="AC54" s="104">
        <f t="shared" si="29"/>
        <v>410.5966494230257</v>
      </c>
      <c r="AD54" s="104">
        <f t="shared" si="29"/>
        <v>26.416266297043006</v>
      </c>
      <c r="AE54" s="104">
        <f t="shared" si="29"/>
        <v>30.818237415</v>
      </c>
      <c r="AF54" s="104">
        <f t="shared" si="29"/>
        <v>43.50763381499999</v>
      </c>
      <c r="AG54" s="104">
        <f t="shared" si="29"/>
        <v>10070.085097339184</v>
      </c>
      <c r="AH54" s="32"/>
      <c r="AI54" s="2"/>
    </row>
    <row r="55" spans="1:34" ht="13.5">
      <c r="A55" s="8" t="str">
        <f t="shared" si="22"/>
        <v>Banana</v>
      </c>
      <c r="B55" s="10">
        <v>3.9156</v>
      </c>
      <c r="C55" s="104">
        <f aca="true" t="shared" si="30" ref="C55:AG55">C14*$B55/1000</f>
        <v>124.3676452791416</v>
      </c>
      <c r="D55" s="104">
        <f t="shared" si="30"/>
        <v>102.41612296058582</v>
      </c>
      <c r="E55" s="104">
        <f t="shared" si="30"/>
        <v>59.315108809997476</v>
      </c>
      <c r="F55" s="104">
        <f t="shared" si="30"/>
        <v>54.861374658316905</v>
      </c>
      <c r="G55" s="104">
        <f t="shared" si="30"/>
        <v>126.6210002629459</v>
      </c>
      <c r="H55" s="104">
        <f t="shared" si="30"/>
        <v>64.07919431925275</v>
      </c>
      <c r="I55" s="104">
        <f t="shared" si="30"/>
        <v>181.0546202972511</v>
      </c>
      <c r="J55" s="104">
        <f t="shared" si="30"/>
        <v>220.70718331599002</v>
      </c>
      <c r="K55" s="104">
        <f t="shared" si="30"/>
        <v>287.40188843218306</v>
      </c>
      <c r="L55" s="104">
        <f t="shared" si="30"/>
        <v>499.239</v>
      </c>
      <c r="M55" s="104">
        <f t="shared" si="30"/>
        <v>168.3972492147541</v>
      </c>
      <c r="N55" s="104">
        <f t="shared" si="30"/>
        <v>330.1477520898745</v>
      </c>
      <c r="O55" s="104">
        <f t="shared" si="30"/>
        <v>191.38836373928848</v>
      </c>
      <c r="P55" s="104">
        <f t="shared" si="30"/>
        <v>74.86321227449766</v>
      </c>
      <c r="Q55" s="104">
        <f t="shared" si="30"/>
        <v>72.36145522056232</v>
      </c>
      <c r="R55" s="104">
        <f t="shared" si="30"/>
        <v>187.93009422994584</v>
      </c>
      <c r="S55" s="104">
        <f t="shared" si="30"/>
        <v>118.6332498733797</v>
      </c>
      <c r="T55" s="104">
        <f t="shared" si="30"/>
        <v>200.99432620800005</v>
      </c>
      <c r="U55" s="104">
        <f t="shared" si="30"/>
        <v>98.320716</v>
      </c>
      <c r="V55" s="104">
        <f t="shared" si="30"/>
        <v>352.404</v>
      </c>
      <c r="W55" s="104">
        <f t="shared" si="30"/>
        <v>158.04932189597378</v>
      </c>
      <c r="X55" s="104">
        <f t="shared" si="30"/>
        <v>329.7177511496042</v>
      </c>
      <c r="Y55" s="104">
        <f t="shared" si="30"/>
        <v>852.6022724432149</v>
      </c>
      <c r="Z55" s="104">
        <f t="shared" si="30"/>
        <v>389.34403479217275</v>
      </c>
      <c r="AA55" s="104">
        <f t="shared" si="30"/>
        <v>479.03233189813335</v>
      </c>
      <c r="AB55" s="104">
        <f t="shared" si="30"/>
        <v>489.3298542318466</v>
      </c>
      <c r="AC55" s="104">
        <f t="shared" si="30"/>
        <v>189.11106057017753</v>
      </c>
      <c r="AD55" s="104">
        <f t="shared" si="30"/>
        <v>6.10970435483871</v>
      </c>
      <c r="AE55" s="104">
        <f t="shared" si="30"/>
        <v>9.986776956000002</v>
      </c>
      <c r="AF55" s="104">
        <f t="shared" si="30"/>
        <v>45.37553903999999</v>
      </c>
      <c r="AG55" s="104">
        <f t="shared" si="30"/>
        <v>6464.162204517929</v>
      </c>
      <c r="AH55" s="32"/>
    </row>
    <row r="56" spans="1:34" ht="13.5">
      <c r="A56" s="8" t="str">
        <f t="shared" si="22"/>
        <v>Irish Potato</v>
      </c>
      <c r="B56" s="9">
        <v>11.91</v>
      </c>
      <c r="C56" s="104">
        <f aca="true" t="shared" si="31" ref="C56:AG56">C15*$B56/1000</f>
        <v>45.6895089315434</v>
      </c>
      <c r="D56" s="104">
        <f t="shared" si="31"/>
        <v>39.17038023635429</v>
      </c>
      <c r="E56" s="104">
        <f t="shared" si="31"/>
        <v>328.4691282533842</v>
      </c>
      <c r="F56" s="104">
        <f t="shared" si="31"/>
        <v>254.23935008306023</v>
      </c>
      <c r="G56" s="104">
        <f t="shared" si="31"/>
        <v>66.02408445916056</v>
      </c>
      <c r="H56" s="104">
        <f t="shared" si="31"/>
        <v>57.75062744973005</v>
      </c>
      <c r="I56" s="104">
        <f t="shared" si="31"/>
        <v>94.72138207247309</v>
      </c>
      <c r="J56" s="104">
        <f t="shared" si="31"/>
        <v>95.90292869888364</v>
      </c>
      <c r="K56" s="104">
        <f t="shared" si="31"/>
        <v>23.75501124839619</v>
      </c>
      <c r="L56" s="104">
        <f t="shared" si="31"/>
        <v>57.168</v>
      </c>
      <c r="M56" s="104">
        <f t="shared" si="31"/>
        <v>428.76</v>
      </c>
      <c r="N56" s="104">
        <f t="shared" si="31"/>
        <v>79.31055335856922</v>
      </c>
      <c r="O56" s="104">
        <f t="shared" si="31"/>
        <v>428.76</v>
      </c>
      <c r="P56" s="104">
        <f t="shared" si="31"/>
        <v>1023.3550498708032</v>
      </c>
      <c r="Q56" s="104">
        <f t="shared" si="31"/>
        <v>1098.9296061945465</v>
      </c>
      <c r="R56" s="104">
        <f t="shared" si="31"/>
        <v>330.20688980247877</v>
      </c>
      <c r="S56" s="104">
        <f t="shared" si="31"/>
        <v>1072.302590282704</v>
      </c>
      <c r="T56" s="104">
        <f t="shared" si="31"/>
        <v>1432.8748305000001</v>
      </c>
      <c r="U56" s="104">
        <f t="shared" si="31"/>
        <v>883.88874</v>
      </c>
      <c r="V56" s="104">
        <f t="shared" si="31"/>
        <v>55.738800000000005</v>
      </c>
      <c r="W56" s="104">
        <f t="shared" si="31"/>
        <v>19.076800488127343</v>
      </c>
      <c r="X56" s="104">
        <f t="shared" si="31"/>
        <v>19.194176141425153</v>
      </c>
      <c r="Y56" s="104">
        <f t="shared" si="31"/>
        <v>30.096821654903053</v>
      </c>
      <c r="Z56" s="104">
        <f t="shared" si="31"/>
        <v>36.5727273942955</v>
      </c>
      <c r="AA56" s="104">
        <f t="shared" si="31"/>
        <v>23.313004690598696</v>
      </c>
      <c r="AB56" s="104">
        <f t="shared" si="31"/>
        <v>142.9981115830592</v>
      </c>
      <c r="AC56" s="104">
        <f t="shared" si="31"/>
        <v>13.805165377816824</v>
      </c>
      <c r="AD56" s="104">
        <f t="shared" si="31"/>
        <v>0.9530134408602149</v>
      </c>
      <c r="AE56" s="104">
        <f t="shared" si="31"/>
        <v>1.5883176</v>
      </c>
      <c r="AF56" s="104">
        <f t="shared" si="31"/>
        <v>9.2011896</v>
      </c>
      <c r="AG56" s="104">
        <f t="shared" si="31"/>
        <v>8193.816789413173</v>
      </c>
      <c r="AH56" s="32"/>
    </row>
    <row r="57" spans="1:34" ht="13.5">
      <c r="A57" s="8" t="str">
        <f t="shared" si="22"/>
        <v>Sweet Potato</v>
      </c>
      <c r="B57" s="9">
        <v>14.29</v>
      </c>
      <c r="C57" s="104">
        <f aca="true" t="shared" si="32" ref="C57:AG57">C16*$B57/1000</f>
        <v>184.17121246400086</v>
      </c>
      <c r="D57" s="104">
        <f t="shared" si="32"/>
        <v>145.54762507459702</v>
      </c>
      <c r="E57" s="104">
        <f t="shared" si="32"/>
        <v>196.69246238666955</v>
      </c>
      <c r="F57" s="104">
        <f t="shared" si="32"/>
        <v>364.8454583601022</v>
      </c>
      <c r="G57" s="104">
        <f t="shared" si="32"/>
        <v>147.1169321139189</v>
      </c>
      <c r="H57" s="104">
        <f t="shared" si="32"/>
        <v>129.24152767423473</v>
      </c>
      <c r="I57" s="104">
        <f t="shared" si="32"/>
        <v>149.00183143442925</v>
      </c>
      <c r="J57" s="104">
        <f t="shared" si="32"/>
        <v>260.8579612494695</v>
      </c>
      <c r="K57" s="104">
        <f t="shared" si="32"/>
        <v>210.37800727941664</v>
      </c>
      <c r="L57" s="104">
        <f t="shared" si="32"/>
        <v>169.1057142823749</v>
      </c>
      <c r="M57" s="104">
        <f t="shared" si="32"/>
        <v>135.44366169017337</v>
      </c>
      <c r="N57" s="104">
        <f t="shared" si="32"/>
        <v>141.73674150624987</v>
      </c>
      <c r="O57" s="104">
        <f t="shared" si="32"/>
        <v>79.661034</v>
      </c>
      <c r="P57" s="104">
        <f t="shared" si="32"/>
        <v>117.45108548186684</v>
      </c>
      <c r="Q57" s="104">
        <f t="shared" si="32"/>
        <v>133.32006684797227</v>
      </c>
      <c r="R57" s="104">
        <f t="shared" si="32"/>
        <v>209.908114466346</v>
      </c>
      <c r="S57" s="104">
        <f t="shared" si="32"/>
        <v>305.4835192124424</v>
      </c>
      <c r="T57" s="104">
        <f t="shared" si="32"/>
        <v>404.9423139044302</v>
      </c>
      <c r="U57" s="104">
        <f t="shared" si="32"/>
        <v>203.03429806419746</v>
      </c>
      <c r="V57" s="104">
        <f t="shared" si="32"/>
        <v>212.68238018463188</v>
      </c>
      <c r="W57" s="104">
        <f t="shared" si="32"/>
        <v>138.82492220299017</v>
      </c>
      <c r="X57" s="104">
        <f t="shared" si="32"/>
        <v>111.10862711824868</v>
      </c>
      <c r="Y57" s="104">
        <f t="shared" si="32"/>
        <v>131.9277465331682</v>
      </c>
      <c r="Z57" s="104">
        <f t="shared" si="32"/>
        <v>116.51562199305559</v>
      </c>
      <c r="AA57" s="104">
        <f t="shared" si="32"/>
        <v>82.71628555227502</v>
      </c>
      <c r="AB57" s="104">
        <f t="shared" si="32"/>
        <v>79.13721993322805</v>
      </c>
      <c r="AC57" s="104">
        <f t="shared" si="32"/>
        <v>149.08366373759512</v>
      </c>
      <c r="AD57" s="104">
        <f t="shared" si="32"/>
        <v>11.791890961021503</v>
      </c>
      <c r="AE57" s="104">
        <f t="shared" si="32"/>
        <v>5.9553575</v>
      </c>
      <c r="AF57" s="104">
        <f t="shared" si="32"/>
        <v>18.399803999999996</v>
      </c>
      <c r="AG57" s="104">
        <f t="shared" si="32"/>
        <v>4746.083087209106</v>
      </c>
      <c r="AH57" s="32"/>
    </row>
    <row r="58" spans="1:34" ht="13.5">
      <c r="A58" s="8" t="str">
        <f t="shared" si="22"/>
        <v>Yam &amp; Taro</v>
      </c>
      <c r="B58" s="9">
        <v>13.93</v>
      </c>
      <c r="C58" s="104">
        <f aca="true" t="shared" si="33" ref="C58:AG58">C17*$B58/1000</f>
        <v>25.647355689528464</v>
      </c>
      <c r="D58" s="104">
        <f t="shared" si="33"/>
        <v>31.529094429502162</v>
      </c>
      <c r="E58" s="104">
        <f t="shared" si="33"/>
        <v>57.52118966507292</v>
      </c>
      <c r="F58" s="104">
        <f t="shared" si="33"/>
        <v>81.77392026286174</v>
      </c>
      <c r="G58" s="104">
        <f t="shared" si="33"/>
        <v>29.130297888065925</v>
      </c>
      <c r="H58" s="104">
        <f t="shared" si="33"/>
        <v>13.998401994417929</v>
      </c>
      <c r="I58" s="104">
        <f t="shared" si="33"/>
        <v>29.503522627778153</v>
      </c>
      <c r="J58" s="104">
        <f t="shared" si="33"/>
        <v>59.030751028024625</v>
      </c>
      <c r="K58" s="104">
        <f t="shared" si="33"/>
        <v>0</v>
      </c>
      <c r="L58" s="104">
        <f t="shared" si="33"/>
        <v>45.790424538400636</v>
      </c>
      <c r="M58" s="104">
        <f t="shared" si="33"/>
        <v>22.00525084376155</v>
      </c>
      <c r="N58" s="104">
        <f t="shared" si="33"/>
        <v>92.1106978857971</v>
      </c>
      <c r="O58" s="104">
        <f t="shared" si="33"/>
        <v>128.7734246741221</v>
      </c>
      <c r="P58" s="104">
        <f t="shared" si="33"/>
        <v>38.164068597210296</v>
      </c>
      <c r="Q58" s="104">
        <f t="shared" si="33"/>
        <v>18.565915537261365</v>
      </c>
      <c r="R58" s="104">
        <f t="shared" si="33"/>
        <v>56.83889344755852</v>
      </c>
      <c r="S58" s="104">
        <f t="shared" si="33"/>
        <v>23.63393994373534</v>
      </c>
      <c r="T58" s="104">
        <f t="shared" si="33"/>
        <v>25.99913576072925</v>
      </c>
      <c r="U58" s="104">
        <f t="shared" si="33"/>
        <v>47.621687900058255</v>
      </c>
      <c r="V58" s="104">
        <f t="shared" si="33"/>
        <v>47.388432365841</v>
      </c>
      <c r="W58" s="104">
        <f t="shared" si="33"/>
        <v>20.504179297746397</v>
      </c>
      <c r="X58" s="104">
        <f t="shared" si="33"/>
        <v>19.692641717122005</v>
      </c>
      <c r="Y58" s="104">
        <f t="shared" si="33"/>
        <v>42.51377335377644</v>
      </c>
      <c r="Z58" s="104">
        <f t="shared" si="33"/>
        <v>20.650965256864485</v>
      </c>
      <c r="AA58" s="104">
        <f t="shared" si="33"/>
        <v>23.89109934931324</v>
      </c>
      <c r="AB58" s="104">
        <f t="shared" si="33"/>
        <v>32.14315003702668</v>
      </c>
      <c r="AC58" s="104">
        <f t="shared" si="33"/>
        <v>19.377050952784707</v>
      </c>
      <c r="AD58" s="104">
        <f t="shared" si="33"/>
        <v>1.3933120519713258</v>
      </c>
      <c r="AE58" s="104">
        <f t="shared" si="33"/>
        <v>2.322131</v>
      </c>
      <c r="AF58" s="104">
        <f t="shared" si="33"/>
        <v>8.968134</v>
      </c>
      <c r="AG58" s="104">
        <f t="shared" si="33"/>
        <v>1066.4828420963324</v>
      </c>
      <c r="AH58" s="32"/>
    </row>
    <row r="59" spans="1:34" ht="13.5">
      <c r="A59" s="8" t="str">
        <f t="shared" si="22"/>
        <v>Cassava</v>
      </c>
      <c r="B59" s="9">
        <v>5.21</v>
      </c>
      <c r="C59" s="104">
        <f aca="true" t="shared" si="34" ref="C59:AG59">C18*$B59/1000</f>
        <v>191.8672364897642</v>
      </c>
      <c r="D59" s="104">
        <f t="shared" si="34"/>
        <v>189.26714815405475</v>
      </c>
      <c r="E59" s="104">
        <f t="shared" si="34"/>
        <v>68.50972997701298</v>
      </c>
      <c r="F59" s="104">
        <f t="shared" si="34"/>
        <v>55.608186982902765</v>
      </c>
      <c r="G59" s="104">
        <f t="shared" si="34"/>
        <v>288.01817251432846</v>
      </c>
      <c r="H59" s="104">
        <f t="shared" si="34"/>
        <v>252.1344220347456</v>
      </c>
      <c r="I59" s="104">
        <f t="shared" si="34"/>
        <v>334.7009278881591</v>
      </c>
      <c r="J59" s="104">
        <f t="shared" si="34"/>
        <v>198.42608489621063</v>
      </c>
      <c r="K59" s="104">
        <f t="shared" si="34"/>
        <v>358.5091936895863</v>
      </c>
      <c r="L59" s="104">
        <f t="shared" si="34"/>
        <v>403.1426337624955</v>
      </c>
      <c r="M59" s="104">
        <f t="shared" si="34"/>
        <v>52.1</v>
      </c>
      <c r="N59" s="104">
        <f t="shared" si="34"/>
        <v>157.70831355551084</v>
      </c>
      <c r="O59" s="104">
        <f t="shared" si="34"/>
        <v>143.6702496790874</v>
      </c>
      <c r="P59" s="104">
        <f t="shared" si="34"/>
        <v>19.531593883397164</v>
      </c>
      <c r="Q59" s="104">
        <f t="shared" si="34"/>
        <v>14.854991617232903</v>
      </c>
      <c r="R59" s="104">
        <f t="shared" si="34"/>
        <v>126.8148790584105</v>
      </c>
      <c r="S59" s="104">
        <f t="shared" si="34"/>
        <v>70.42243668001345</v>
      </c>
      <c r="T59" s="104">
        <f t="shared" si="34"/>
        <v>169.488865962</v>
      </c>
      <c r="U59" s="104">
        <f t="shared" si="34"/>
        <v>26.16462</v>
      </c>
      <c r="V59" s="104">
        <f t="shared" si="34"/>
        <v>234.45</v>
      </c>
      <c r="W59" s="104">
        <f t="shared" si="34"/>
        <v>222.62613785391682</v>
      </c>
      <c r="X59" s="104">
        <f t="shared" si="34"/>
        <v>64.57560105910413</v>
      </c>
      <c r="Y59" s="104">
        <f t="shared" si="34"/>
        <v>139.1083856535962</v>
      </c>
      <c r="Z59" s="104">
        <f t="shared" si="34"/>
        <v>134.00259586746247</v>
      </c>
      <c r="AA59" s="104">
        <f t="shared" si="34"/>
        <v>78.67195321642124</v>
      </c>
      <c r="AB59" s="104">
        <f t="shared" si="34"/>
        <v>106.36741409629245</v>
      </c>
      <c r="AC59" s="104">
        <f t="shared" si="34"/>
        <v>120.78070800743183</v>
      </c>
      <c r="AD59" s="104">
        <f t="shared" si="34"/>
        <v>6.253400537634408</v>
      </c>
      <c r="AE59" s="104">
        <f t="shared" si="34"/>
        <v>13.027605000000001</v>
      </c>
      <c r="AF59" s="104">
        <f t="shared" si="34"/>
        <v>20.125187999999998</v>
      </c>
      <c r="AG59" s="104">
        <f t="shared" si="34"/>
        <v>4260.928676116772</v>
      </c>
      <c r="AH59" s="32"/>
    </row>
    <row r="60" spans="1:34" ht="13.5">
      <c r="A60" s="8" t="str">
        <f t="shared" si="22"/>
        <v>Vegetables</v>
      </c>
      <c r="B60" s="9">
        <v>8.91</v>
      </c>
      <c r="C60" s="104">
        <f aca="true" t="shared" si="35" ref="C60:AG60">C19*$B60/1000</f>
        <v>136.7061134204945</v>
      </c>
      <c r="D60" s="104">
        <f t="shared" si="35"/>
        <v>100.83425390052558</v>
      </c>
      <c r="E60" s="104">
        <f t="shared" si="35"/>
        <v>58.86734241674658</v>
      </c>
      <c r="F60" s="104">
        <f t="shared" si="35"/>
        <v>36.693598252527686</v>
      </c>
      <c r="G60" s="104">
        <f t="shared" si="35"/>
        <v>143.32704963425223</v>
      </c>
      <c r="H60" s="104">
        <f t="shared" si="35"/>
        <v>111.92189677877218</v>
      </c>
      <c r="I60" s="104">
        <f t="shared" si="35"/>
        <v>145.16339202247687</v>
      </c>
      <c r="J60" s="104">
        <f t="shared" si="35"/>
        <v>116.17736852608084</v>
      </c>
      <c r="K60" s="104">
        <f t="shared" si="35"/>
        <v>122.65565714821133</v>
      </c>
      <c r="L60" s="104">
        <f t="shared" si="35"/>
        <v>105.43960211728205</v>
      </c>
      <c r="M60" s="104">
        <f t="shared" si="35"/>
        <v>50.93862394066103</v>
      </c>
      <c r="N60" s="104">
        <f t="shared" si="35"/>
        <v>106.04963192336065</v>
      </c>
      <c r="O60" s="104">
        <f t="shared" si="35"/>
        <v>262.5100389192471</v>
      </c>
      <c r="P60" s="104">
        <f t="shared" si="35"/>
        <v>80.5554995666744</v>
      </c>
      <c r="Q60" s="104">
        <f t="shared" si="35"/>
        <v>52.251123669978064</v>
      </c>
      <c r="R60" s="104">
        <f t="shared" si="35"/>
        <v>65.44021343230033</v>
      </c>
      <c r="S60" s="104">
        <f t="shared" si="35"/>
        <v>132.99411506901419</v>
      </c>
      <c r="T60" s="104">
        <f t="shared" si="35"/>
        <v>94.7895267681376</v>
      </c>
      <c r="U60" s="104">
        <f t="shared" si="35"/>
        <v>231.79557631336104</v>
      </c>
      <c r="V60" s="104">
        <f t="shared" si="35"/>
        <v>16.41840787549463</v>
      </c>
      <c r="W60" s="104">
        <f t="shared" si="35"/>
        <v>131.15020641989972</v>
      </c>
      <c r="X60" s="104">
        <f t="shared" si="35"/>
        <v>83.13320092010603</v>
      </c>
      <c r="Y60" s="104">
        <f t="shared" si="35"/>
        <v>108.77177906163622</v>
      </c>
      <c r="Z60" s="104">
        <f t="shared" si="35"/>
        <v>79.25345316812458</v>
      </c>
      <c r="AA60" s="104">
        <f t="shared" si="35"/>
        <v>67.23809467986192</v>
      </c>
      <c r="AB60" s="104">
        <f t="shared" si="35"/>
        <v>63.32362080661275</v>
      </c>
      <c r="AC60" s="104">
        <f t="shared" si="35"/>
        <v>109.06789742325506</v>
      </c>
      <c r="AD60" s="104">
        <f t="shared" si="35"/>
        <v>7.129596774193548</v>
      </c>
      <c r="AE60" s="104">
        <f t="shared" si="35"/>
        <v>10.397079000000003</v>
      </c>
      <c r="AF60" s="104">
        <f t="shared" si="35"/>
        <v>37.28567699999999</v>
      </c>
      <c r="AG60" s="104">
        <f t="shared" si="35"/>
        <v>2868.2796369492885</v>
      </c>
      <c r="AH60" s="32"/>
    </row>
    <row r="61" spans="1:34" ht="13.5">
      <c r="A61" s="8" t="str">
        <f t="shared" si="22"/>
        <v>Fruits</v>
      </c>
      <c r="B61" s="9">
        <v>8.91</v>
      </c>
      <c r="C61" s="104">
        <f aca="true" t="shared" si="36" ref="C61:AG61">C20*$B61/1000</f>
        <v>81.69541895223664</v>
      </c>
      <c r="D61" s="104">
        <f t="shared" si="36"/>
        <v>90.75082851047301</v>
      </c>
      <c r="E61" s="104">
        <f t="shared" si="36"/>
        <v>24.52805934031107</v>
      </c>
      <c r="F61" s="104">
        <f t="shared" si="36"/>
        <v>15.28899927188654</v>
      </c>
      <c r="G61" s="104">
        <f t="shared" si="36"/>
        <v>57.3308198537009</v>
      </c>
      <c r="H61" s="104">
        <f t="shared" si="36"/>
        <v>67.15313806726333</v>
      </c>
      <c r="I61" s="104">
        <f t="shared" si="36"/>
        <v>58.06535680899076</v>
      </c>
      <c r="J61" s="104">
        <f t="shared" si="36"/>
        <v>58.08868426304042</v>
      </c>
      <c r="K61" s="104">
        <f t="shared" si="36"/>
        <v>40.885219049403766</v>
      </c>
      <c r="L61" s="104">
        <f t="shared" si="36"/>
        <v>70.29306807818804</v>
      </c>
      <c r="M61" s="104">
        <f t="shared" si="36"/>
        <v>50.93862394066103</v>
      </c>
      <c r="N61" s="104">
        <f t="shared" si="36"/>
        <v>79.53722394252047</v>
      </c>
      <c r="O61" s="104">
        <f t="shared" si="36"/>
        <v>78.19015333308741</v>
      </c>
      <c r="P61" s="104">
        <f t="shared" si="36"/>
        <v>43.939363400004204</v>
      </c>
      <c r="Q61" s="104">
        <f t="shared" si="36"/>
        <v>42.75091936634569</v>
      </c>
      <c r="R61" s="104">
        <f t="shared" si="36"/>
        <v>65.44021343230033</v>
      </c>
      <c r="S61" s="104">
        <f t="shared" si="36"/>
        <v>125.99442480222397</v>
      </c>
      <c r="T61" s="104">
        <f t="shared" si="36"/>
        <v>59.8670695377711</v>
      </c>
      <c r="U61" s="104">
        <f t="shared" si="36"/>
        <v>140.4152663658694</v>
      </c>
      <c r="V61" s="104">
        <f t="shared" si="36"/>
        <v>90.93272054120101</v>
      </c>
      <c r="W61" s="104">
        <f t="shared" si="36"/>
        <v>47.21407431116392</v>
      </c>
      <c r="X61" s="104">
        <f t="shared" si="36"/>
        <v>45.34538232005784</v>
      </c>
      <c r="Y61" s="104">
        <f t="shared" si="36"/>
        <v>48.9473005777363</v>
      </c>
      <c r="Z61" s="104">
        <f t="shared" si="36"/>
        <v>47.55207190087475</v>
      </c>
      <c r="AA61" s="104">
        <f t="shared" si="36"/>
        <v>34.38311659765666</v>
      </c>
      <c r="AB61" s="104">
        <f t="shared" si="36"/>
        <v>29.60584868880597</v>
      </c>
      <c r="AC61" s="104">
        <f t="shared" si="36"/>
        <v>66.92802796427014</v>
      </c>
      <c r="AD61" s="104">
        <f t="shared" si="36"/>
        <v>4.812477822580645</v>
      </c>
      <c r="AE61" s="104">
        <f t="shared" si="36"/>
        <v>4.0103019</v>
      </c>
      <c r="AF61" s="104">
        <f t="shared" si="36"/>
        <v>13.767019199999998</v>
      </c>
      <c r="AG61" s="104">
        <f t="shared" si="36"/>
        <v>1684.651192140625</v>
      </c>
      <c r="AH61" s="32"/>
    </row>
    <row r="62" spans="1:34" ht="13.5">
      <c r="A62" s="11" t="s">
        <v>48</v>
      </c>
      <c r="B62" s="12"/>
      <c r="C62" s="105">
        <f aca="true" t="shared" si="37" ref="C62:AG62">SUM(C47:C61)</f>
        <v>2910.558256980456</v>
      </c>
      <c r="D62" s="105">
        <f t="shared" si="37"/>
        <v>2929.5828831978715</v>
      </c>
      <c r="E62" s="105">
        <f t="shared" si="37"/>
        <v>3581.891417271478</v>
      </c>
      <c r="F62" s="105">
        <f t="shared" si="37"/>
        <v>2667.992040599724</v>
      </c>
      <c r="G62" s="105">
        <f t="shared" si="37"/>
        <v>3057.524484673037</v>
      </c>
      <c r="H62" s="105">
        <f t="shared" si="37"/>
        <v>2339.706642122127</v>
      </c>
      <c r="I62" s="105">
        <f t="shared" si="37"/>
        <v>3664.0620059094995</v>
      </c>
      <c r="J62" s="105">
        <f t="shared" si="37"/>
        <v>3549.7351530293727</v>
      </c>
      <c r="K62" s="105">
        <f t="shared" si="37"/>
        <v>5072.030833850671</v>
      </c>
      <c r="L62" s="105">
        <f t="shared" si="37"/>
        <v>4248.14886946328</v>
      </c>
      <c r="M62" s="105">
        <f t="shared" si="37"/>
        <v>3795.4210228508214</v>
      </c>
      <c r="N62" s="105">
        <f t="shared" si="37"/>
        <v>3027.5298950753336</v>
      </c>
      <c r="O62" s="105">
        <f t="shared" si="37"/>
        <v>3735.5136929332843</v>
      </c>
      <c r="P62" s="105">
        <f t="shared" si="37"/>
        <v>5687.205111092609</v>
      </c>
      <c r="Q62" s="105">
        <f t="shared" si="37"/>
        <v>4325.809368675914</v>
      </c>
      <c r="R62" s="105">
        <f t="shared" si="37"/>
        <v>5383.040860962545</v>
      </c>
      <c r="S62" s="105">
        <f t="shared" si="37"/>
        <v>4315.435645651981</v>
      </c>
      <c r="T62" s="105">
        <f t="shared" si="37"/>
        <v>7101.090904068047</v>
      </c>
      <c r="U62" s="105">
        <f t="shared" si="37"/>
        <v>4722.237684293992</v>
      </c>
      <c r="V62" s="105">
        <f t="shared" si="37"/>
        <v>3046.364884163588</v>
      </c>
      <c r="W62" s="105">
        <f t="shared" si="37"/>
        <v>2648.0670335308355</v>
      </c>
      <c r="X62" s="105">
        <f t="shared" si="37"/>
        <v>2073.3478854506156</v>
      </c>
      <c r="Y62" s="105">
        <f t="shared" si="37"/>
        <v>3332.9476840016086</v>
      </c>
      <c r="Z62" s="105">
        <f t="shared" si="37"/>
        <v>2353.565962437882</v>
      </c>
      <c r="AA62" s="105">
        <f t="shared" si="37"/>
        <v>4775.1652469630835</v>
      </c>
      <c r="AB62" s="105">
        <f t="shared" si="37"/>
        <v>4432.019395914461</v>
      </c>
      <c r="AC62" s="105">
        <f t="shared" si="37"/>
        <v>5535.884806994882</v>
      </c>
      <c r="AD62" s="105">
        <f t="shared" si="37"/>
        <v>149.76836026586017</v>
      </c>
      <c r="AE62" s="105">
        <f t="shared" si="37"/>
        <v>185.219191431</v>
      </c>
      <c r="AF62" s="105">
        <f t="shared" si="37"/>
        <v>651.16846404</v>
      </c>
      <c r="AG62" s="105">
        <f t="shared" si="37"/>
        <v>105298.03568789584</v>
      </c>
      <c r="AH62" s="32"/>
    </row>
    <row r="63" spans="1:3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32"/>
    </row>
    <row r="64" spans="1:34" ht="15.75">
      <c r="A64" s="45" t="s">
        <v>81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2"/>
    </row>
    <row r="65" spans="1:34" ht="13.5">
      <c r="A65" s="13"/>
      <c r="B65" s="13"/>
      <c r="C65" s="146" t="s">
        <v>68</v>
      </c>
      <c r="D65" s="147"/>
      <c r="E65" s="147"/>
      <c r="F65" s="147"/>
      <c r="G65" s="147"/>
      <c r="H65" s="147"/>
      <c r="I65" s="147"/>
      <c r="J65" s="147"/>
      <c r="K65" s="146" t="s">
        <v>67</v>
      </c>
      <c r="L65" s="147"/>
      <c r="M65" s="147"/>
      <c r="N65" s="147"/>
      <c r="O65" s="147"/>
      <c r="P65" s="147"/>
      <c r="Q65" s="147"/>
      <c r="R65" s="146" t="s">
        <v>66</v>
      </c>
      <c r="S65" s="147"/>
      <c r="T65" s="147"/>
      <c r="U65" s="147"/>
      <c r="V65" s="147"/>
      <c r="W65" s="146" t="s">
        <v>78</v>
      </c>
      <c r="X65" s="147"/>
      <c r="Y65" s="147"/>
      <c r="Z65" s="147"/>
      <c r="AA65" s="147"/>
      <c r="AB65" s="147"/>
      <c r="AC65" s="147"/>
      <c r="AD65" s="146" t="s">
        <v>64</v>
      </c>
      <c r="AE65" s="147"/>
      <c r="AF65" s="147"/>
      <c r="AG65" s="37" t="s">
        <v>2</v>
      </c>
      <c r="AH65" s="32"/>
    </row>
    <row r="66" spans="1:34" ht="13.5">
      <c r="A66" s="5" t="str">
        <f aca="true" t="shared" si="38" ref="A66:A81">A46</f>
        <v>Crop</v>
      </c>
      <c r="B66" s="6" t="s">
        <v>83</v>
      </c>
      <c r="C66" s="7" t="s">
        <v>3</v>
      </c>
      <c r="D66" s="7" t="s">
        <v>4</v>
      </c>
      <c r="E66" s="7" t="s">
        <v>5</v>
      </c>
      <c r="F66" s="7" t="s">
        <v>6</v>
      </c>
      <c r="G66" s="7" t="s">
        <v>7</v>
      </c>
      <c r="H66" s="7" t="s">
        <v>8</v>
      </c>
      <c r="I66" s="7" t="s">
        <v>9</v>
      </c>
      <c r="J66" s="7" t="s">
        <v>10</v>
      </c>
      <c r="K66" s="7" t="s">
        <v>11</v>
      </c>
      <c r="L66" s="7" t="s">
        <v>12</v>
      </c>
      <c r="M66" s="7" t="s">
        <v>13</v>
      </c>
      <c r="N66" s="7" t="s">
        <v>14</v>
      </c>
      <c r="O66" s="7" t="s">
        <v>15</v>
      </c>
      <c r="P66" s="7" t="s">
        <v>16</v>
      </c>
      <c r="Q66" s="7" t="s">
        <v>17</v>
      </c>
      <c r="R66" s="7" t="s">
        <v>18</v>
      </c>
      <c r="S66" s="7" t="s">
        <v>19</v>
      </c>
      <c r="T66" s="7" t="s">
        <v>20</v>
      </c>
      <c r="U66" s="7" t="s">
        <v>21</v>
      </c>
      <c r="V66" s="7" t="s">
        <v>22</v>
      </c>
      <c r="W66" s="7" t="s">
        <v>23</v>
      </c>
      <c r="X66" s="7" t="s">
        <v>24</v>
      </c>
      <c r="Y66" s="7" t="s">
        <v>25</v>
      </c>
      <c r="Z66" s="7" t="s">
        <v>26</v>
      </c>
      <c r="AA66" s="7" t="s">
        <v>27</v>
      </c>
      <c r="AB66" s="7" t="s">
        <v>28</v>
      </c>
      <c r="AC66" s="7" t="s">
        <v>29</v>
      </c>
      <c r="AD66" s="7" t="s">
        <v>30</v>
      </c>
      <c r="AE66" s="7" t="s">
        <v>31</v>
      </c>
      <c r="AF66" s="7" t="s">
        <v>32</v>
      </c>
      <c r="AG66" s="3" t="s">
        <v>48</v>
      </c>
      <c r="AH66" s="32"/>
    </row>
    <row r="67" spans="1:34" ht="13.5">
      <c r="A67" s="8" t="str">
        <f t="shared" si="38"/>
        <v>Sorghum</v>
      </c>
      <c r="B67" s="9">
        <v>4.26</v>
      </c>
      <c r="C67" s="104">
        <f aca="true" t="shared" si="39" ref="C67:AG67">C6*$B67/1000</f>
        <v>0</v>
      </c>
      <c r="D67" s="104">
        <f t="shared" si="39"/>
        <v>0</v>
      </c>
      <c r="E67" s="104">
        <f t="shared" si="39"/>
        <v>0</v>
      </c>
      <c r="F67" s="104">
        <f t="shared" si="39"/>
        <v>0</v>
      </c>
      <c r="G67" s="104">
        <f t="shared" si="39"/>
        <v>0</v>
      </c>
      <c r="H67" s="104">
        <f t="shared" si="39"/>
        <v>0</v>
      </c>
      <c r="I67" s="104">
        <f t="shared" si="39"/>
        <v>0</v>
      </c>
      <c r="J67" s="104">
        <f t="shared" si="39"/>
        <v>0</v>
      </c>
      <c r="K67" s="104">
        <f t="shared" si="39"/>
        <v>0</v>
      </c>
      <c r="L67" s="104">
        <f t="shared" si="39"/>
        <v>0</v>
      </c>
      <c r="M67" s="104">
        <f t="shared" si="39"/>
        <v>0</v>
      </c>
      <c r="N67" s="104">
        <f t="shared" si="39"/>
        <v>0</v>
      </c>
      <c r="O67" s="104">
        <f t="shared" si="39"/>
        <v>0</v>
      </c>
      <c r="P67" s="104">
        <f t="shared" si="39"/>
        <v>0</v>
      </c>
      <c r="Q67" s="104">
        <f t="shared" si="39"/>
        <v>0</v>
      </c>
      <c r="R67" s="104">
        <f t="shared" si="39"/>
        <v>0</v>
      </c>
      <c r="S67" s="104">
        <f t="shared" si="39"/>
        <v>0</v>
      </c>
      <c r="T67" s="104">
        <f t="shared" si="39"/>
        <v>23.944026089000605</v>
      </c>
      <c r="U67" s="104">
        <f t="shared" si="39"/>
        <v>0</v>
      </c>
      <c r="V67" s="104">
        <f t="shared" si="39"/>
        <v>0</v>
      </c>
      <c r="W67" s="104">
        <f t="shared" si="39"/>
        <v>0</v>
      </c>
      <c r="X67" s="104">
        <f t="shared" si="39"/>
        <v>0</v>
      </c>
      <c r="Y67" s="104">
        <f t="shared" si="39"/>
        <v>6.7450263582099295</v>
      </c>
      <c r="Z67" s="104">
        <f t="shared" si="39"/>
        <v>2.847119789328064</v>
      </c>
      <c r="AA67" s="104">
        <f t="shared" si="39"/>
        <v>3.7148208233917</v>
      </c>
      <c r="AB67" s="104">
        <f t="shared" si="39"/>
        <v>9.254783965136141</v>
      </c>
      <c r="AC67" s="104">
        <f t="shared" si="39"/>
        <v>31.253158852561082</v>
      </c>
      <c r="AD67" s="104">
        <f t="shared" si="39"/>
        <v>0</v>
      </c>
      <c r="AE67" s="104">
        <f t="shared" si="39"/>
        <v>0</v>
      </c>
      <c r="AF67" s="104">
        <f t="shared" si="39"/>
        <v>8.20033812</v>
      </c>
      <c r="AG67" s="104">
        <f t="shared" si="39"/>
        <v>85.95927399762752</v>
      </c>
      <c r="AH67" s="32"/>
    </row>
    <row r="68" spans="1:34" ht="13.5">
      <c r="A68" s="8" t="str">
        <f t="shared" si="38"/>
        <v>Maize</v>
      </c>
      <c r="B68" s="9">
        <v>37.94</v>
      </c>
      <c r="C68" s="104">
        <f aca="true" t="shared" si="40" ref="C68:AG68">C7*$B68/1000</f>
        <v>104.79906830184132</v>
      </c>
      <c r="D68" s="104">
        <f t="shared" si="40"/>
        <v>76.8965351572035</v>
      </c>
      <c r="E68" s="104">
        <f t="shared" si="40"/>
        <v>143.60682329036803</v>
      </c>
      <c r="F68" s="104">
        <f t="shared" si="40"/>
        <v>59.37881526214896</v>
      </c>
      <c r="G68" s="104">
        <f t="shared" si="40"/>
        <v>190.41099473855488</v>
      </c>
      <c r="H68" s="104">
        <f t="shared" si="40"/>
        <v>128.8255039496654</v>
      </c>
      <c r="I68" s="104">
        <f t="shared" si="40"/>
        <v>321.42905696620596</v>
      </c>
      <c r="J68" s="104">
        <f t="shared" si="40"/>
        <v>247.3821682399802</v>
      </c>
      <c r="K68" s="104">
        <f t="shared" si="40"/>
        <v>565.8446671182991</v>
      </c>
      <c r="L68" s="104">
        <f t="shared" si="40"/>
        <v>268.2761142690639</v>
      </c>
      <c r="M68" s="104">
        <f t="shared" si="40"/>
        <v>175.825342</v>
      </c>
      <c r="N68" s="104">
        <f t="shared" si="40"/>
        <v>109.65943147813557</v>
      </c>
      <c r="O68" s="104">
        <f t="shared" si="40"/>
        <v>76.82891164754808</v>
      </c>
      <c r="P68" s="104">
        <f t="shared" si="40"/>
        <v>661.4676520965004</v>
      </c>
      <c r="Q68" s="104">
        <f t="shared" si="40"/>
        <v>373.4084680348937</v>
      </c>
      <c r="R68" s="104">
        <f t="shared" si="40"/>
        <v>278.62859753873084</v>
      </c>
      <c r="S68" s="104">
        <f t="shared" si="40"/>
        <v>276.5506804182879</v>
      </c>
      <c r="T68" s="104">
        <f t="shared" si="40"/>
        <v>304.29776999999996</v>
      </c>
      <c r="U68" s="104">
        <f t="shared" si="40"/>
        <v>211.7052</v>
      </c>
      <c r="V68" s="104">
        <f t="shared" si="40"/>
        <v>107.21843999999999</v>
      </c>
      <c r="W68" s="104">
        <f t="shared" si="40"/>
        <v>234.68837934236723</v>
      </c>
      <c r="X68" s="104">
        <f t="shared" si="40"/>
        <v>110.27695548524107</v>
      </c>
      <c r="Y68" s="104">
        <f t="shared" si="40"/>
        <v>173.42090959041556</v>
      </c>
      <c r="Z68" s="104">
        <f t="shared" si="40"/>
        <v>21.006921626169245</v>
      </c>
      <c r="AA68" s="104">
        <f t="shared" si="40"/>
        <v>1074.493041712066</v>
      </c>
      <c r="AB68" s="104">
        <f t="shared" si="40"/>
        <v>714.5764144320095</v>
      </c>
      <c r="AC68" s="104">
        <f t="shared" si="40"/>
        <v>1168.8279654994035</v>
      </c>
      <c r="AD68" s="104">
        <f t="shared" si="40"/>
        <v>3.0304153444444437</v>
      </c>
      <c r="AE68" s="104">
        <f t="shared" si="40"/>
        <v>10.7518166</v>
      </c>
      <c r="AF68" s="104">
        <f t="shared" si="40"/>
        <v>24.425772</v>
      </c>
      <c r="AG68" s="104">
        <f t="shared" si="40"/>
        <v>8217.938832139544</v>
      </c>
      <c r="AH68" s="32"/>
    </row>
    <row r="69" spans="1:34" ht="13.5">
      <c r="A69" s="8" t="str">
        <f t="shared" si="38"/>
        <v>Wheat</v>
      </c>
      <c r="B69" s="9">
        <v>14.65</v>
      </c>
      <c r="C69" s="104">
        <f aca="true" t="shared" si="41" ref="C69:AG69">C8*$B69/1000</f>
        <v>0</v>
      </c>
      <c r="D69" s="104">
        <f t="shared" si="41"/>
        <v>0</v>
      </c>
      <c r="E69" s="104">
        <f t="shared" si="41"/>
        <v>37.53804127994323</v>
      </c>
      <c r="F69" s="104">
        <f t="shared" si="41"/>
        <v>14.648469381679417</v>
      </c>
      <c r="G69" s="104">
        <f t="shared" si="41"/>
        <v>0</v>
      </c>
      <c r="H69" s="104">
        <f t="shared" si="41"/>
        <v>0</v>
      </c>
      <c r="I69" s="104">
        <f t="shared" si="41"/>
        <v>0</v>
      </c>
      <c r="J69" s="104">
        <f t="shared" si="41"/>
        <v>0</v>
      </c>
      <c r="K69" s="104">
        <f t="shared" si="41"/>
        <v>0</v>
      </c>
      <c r="L69" s="104">
        <f t="shared" si="41"/>
        <v>1.3185</v>
      </c>
      <c r="M69" s="104">
        <f t="shared" si="41"/>
        <v>15.092350270546675</v>
      </c>
      <c r="N69" s="104">
        <f t="shared" si="41"/>
        <v>19.417955113843636</v>
      </c>
      <c r="O69" s="104">
        <f t="shared" si="41"/>
        <v>50.6564520107281</v>
      </c>
      <c r="P69" s="104">
        <f t="shared" si="41"/>
        <v>36.48806801420943</v>
      </c>
      <c r="Q69" s="104">
        <f t="shared" si="41"/>
        <v>0</v>
      </c>
      <c r="R69" s="104">
        <f t="shared" si="41"/>
        <v>66.91450542029368</v>
      </c>
      <c r="S69" s="104">
        <f t="shared" si="41"/>
        <v>45.57983995927721</v>
      </c>
      <c r="T69" s="104">
        <f t="shared" si="41"/>
        <v>168.37888865728888</v>
      </c>
      <c r="U69" s="104">
        <f t="shared" si="41"/>
        <v>81.747</v>
      </c>
      <c r="V69" s="104">
        <f t="shared" si="41"/>
        <v>23.51325</v>
      </c>
      <c r="W69" s="104">
        <f t="shared" si="41"/>
        <v>0</v>
      </c>
      <c r="X69" s="104">
        <f t="shared" si="41"/>
        <v>0</v>
      </c>
      <c r="Y69" s="104">
        <f t="shared" si="41"/>
        <v>0</v>
      </c>
      <c r="Z69" s="104">
        <f t="shared" si="41"/>
        <v>0</v>
      </c>
      <c r="AA69" s="104">
        <f t="shared" si="41"/>
        <v>0</v>
      </c>
      <c r="AB69" s="104">
        <f t="shared" si="41"/>
        <v>0</v>
      </c>
      <c r="AC69" s="104">
        <f t="shared" si="41"/>
        <v>0</v>
      </c>
      <c r="AD69" s="104">
        <f t="shared" si="41"/>
        <v>0</v>
      </c>
      <c r="AE69" s="104">
        <f t="shared" si="41"/>
        <v>0</v>
      </c>
      <c r="AF69" s="104">
        <f t="shared" si="41"/>
        <v>0</v>
      </c>
      <c r="AG69" s="104">
        <f t="shared" si="41"/>
        <v>561.2933201078104</v>
      </c>
      <c r="AH69" s="32"/>
    </row>
    <row r="70" spans="1:34" ht="13.5">
      <c r="A70" s="8" t="str">
        <f t="shared" si="38"/>
        <v>Rice</v>
      </c>
      <c r="B70" s="9">
        <v>2.85</v>
      </c>
      <c r="C70" s="104">
        <f>C9*$B70/1000</f>
        <v>7.031405652615361</v>
      </c>
      <c r="D70" s="104">
        <f>D9*$B70/1000</f>
        <v>29.860447500000003</v>
      </c>
      <c r="E70" s="104"/>
      <c r="F70" s="104"/>
      <c r="G70" s="104">
        <f>G9*$B70/1000</f>
        <v>0.627</v>
      </c>
      <c r="H70" s="104">
        <f>H9*$B70/1000</f>
        <v>5.678910000000001</v>
      </c>
      <c r="I70" s="104">
        <f>I9*$B70/1000</f>
        <v>3.6708000000000003</v>
      </c>
      <c r="J70" s="104">
        <f>J9*$B70/1000</f>
        <v>0</v>
      </c>
      <c r="K70" s="104">
        <f>K9*$B70/1000</f>
        <v>39.33</v>
      </c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>
        <f>W9*$B70/1000</f>
        <v>12.32568</v>
      </c>
      <c r="X70" s="104">
        <f>X9*$B70/1000</f>
        <v>12.699553311214528</v>
      </c>
      <c r="Y70" s="104">
        <f>Y9*$B70/1000</f>
        <v>1.3224</v>
      </c>
      <c r="Z70" s="104">
        <f>Z9*$B70/1000</f>
        <v>16.102671</v>
      </c>
      <c r="AA70" s="104"/>
      <c r="AB70" s="104"/>
      <c r="AC70" s="104">
        <f>AC9*$B70/1000</f>
        <v>7.8375</v>
      </c>
      <c r="AD70" s="104"/>
      <c r="AE70" s="104"/>
      <c r="AF70" s="104">
        <f>AF9*$B70/1000</f>
        <v>1.3206672000000002</v>
      </c>
      <c r="AG70" s="104">
        <f>AG9*$B70/1000</f>
        <v>137.80703466382988</v>
      </c>
      <c r="AH70" s="32"/>
    </row>
    <row r="71" spans="1:34" ht="13.5">
      <c r="A71" s="8" t="str">
        <f t="shared" si="38"/>
        <v>Beans</v>
      </c>
      <c r="B71" s="9">
        <v>13.53</v>
      </c>
      <c r="C71" s="104">
        <f aca="true" t="shared" si="42" ref="C71:AG71">C10*$B71/1000</f>
        <v>72.864011177739</v>
      </c>
      <c r="D71" s="104">
        <f t="shared" si="42"/>
        <v>68.90340683202582</v>
      </c>
      <c r="E71" s="104">
        <f t="shared" si="42"/>
        <v>70.76799343000859</v>
      </c>
      <c r="F71" s="104">
        <f t="shared" si="42"/>
        <v>46.030850844304695</v>
      </c>
      <c r="G71" s="104">
        <f t="shared" si="42"/>
        <v>78.9516225295995</v>
      </c>
      <c r="H71" s="104">
        <f t="shared" si="42"/>
        <v>55.655890990606366</v>
      </c>
      <c r="I71" s="104">
        <f t="shared" si="42"/>
        <v>86.05025947761082</v>
      </c>
      <c r="J71" s="104">
        <f t="shared" si="42"/>
        <v>82.44775212731606</v>
      </c>
      <c r="K71" s="104">
        <f t="shared" si="42"/>
        <v>113.82243081037717</v>
      </c>
      <c r="L71" s="104">
        <f t="shared" si="42"/>
        <v>106.74132560021145</v>
      </c>
      <c r="M71" s="104">
        <f t="shared" si="42"/>
        <v>109.92018850353168</v>
      </c>
      <c r="N71" s="104">
        <f t="shared" si="42"/>
        <v>80.5191649788479</v>
      </c>
      <c r="O71" s="104">
        <f t="shared" si="42"/>
        <v>98.15594190887082</v>
      </c>
      <c r="P71" s="104">
        <f t="shared" si="42"/>
        <v>133.4454740296424</v>
      </c>
      <c r="Q71" s="104">
        <f t="shared" si="42"/>
        <v>103.76428836949836</v>
      </c>
      <c r="R71" s="104">
        <f t="shared" si="42"/>
        <v>172.70395565125608</v>
      </c>
      <c r="S71" s="104">
        <f t="shared" si="42"/>
        <v>96.96845215426355</v>
      </c>
      <c r="T71" s="104">
        <f t="shared" si="42"/>
        <v>144.43006040917922</v>
      </c>
      <c r="U71" s="104">
        <f t="shared" si="42"/>
        <v>124.88947108066581</v>
      </c>
      <c r="V71" s="104">
        <f t="shared" si="42"/>
        <v>87.4525793846859</v>
      </c>
      <c r="W71" s="104">
        <f t="shared" si="42"/>
        <v>68.01697290648062</v>
      </c>
      <c r="X71" s="104">
        <f t="shared" si="42"/>
        <v>53.071868286723706</v>
      </c>
      <c r="Y71" s="104">
        <f t="shared" si="42"/>
        <v>90.313649610996</v>
      </c>
      <c r="Z71" s="104">
        <f t="shared" si="42"/>
        <v>72.7626379479945</v>
      </c>
      <c r="AA71" s="104">
        <f t="shared" si="42"/>
        <v>95.1407720175487</v>
      </c>
      <c r="AB71" s="104">
        <f t="shared" si="42"/>
        <v>106.9901323903396</v>
      </c>
      <c r="AC71" s="104">
        <f t="shared" si="42"/>
        <v>82.8108110065455</v>
      </c>
      <c r="AD71" s="104">
        <f t="shared" si="42"/>
        <v>5.359080241935483</v>
      </c>
      <c r="AE71" s="104">
        <f t="shared" si="42"/>
        <v>5.3679733800000005</v>
      </c>
      <c r="AF71" s="104">
        <f t="shared" si="42"/>
        <v>14.111194679999999</v>
      </c>
      <c r="AG71" s="104">
        <f t="shared" si="42"/>
        <v>2528.4302127588053</v>
      </c>
      <c r="AH71" s="32"/>
    </row>
    <row r="72" spans="1:34" ht="13.5">
      <c r="A72" s="8" t="str">
        <f t="shared" si="38"/>
        <v>Peas</v>
      </c>
      <c r="B72" s="9">
        <v>10.13</v>
      </c>
      <c r="C72" s="104">
        <f aca="true" t="shared" si="43" ref="C72:AG72">C11*$B72/1000</f>
        <v>3.10849142300698</v>
      </c>
      <c r="D72" s="104">
        <f t="shared" si="43"/>
        <v>2.579421697000819</v>
      </c>
      <c r="E72" s="104">
        <f t="shared" si="43"/>
        <v>30.675214952759397</v>
      </c>
      <c r="F72" s="104">
        <f t="shared" si="43"/>
        <v>22.525229292098736</v>
      </c>
      <c r="G72" s="104">
        <f t="shared" si="43"/>
        <v>1.303616622038137</v>
      </c>
      <c r="H72" s="104">
        <f t="shared" si="43"/>
        <v>1.2724678051279041</v>
      </c>
      <c r="I72" s="104">
        <f t="shared" si="43"/>
        <v>1.3203188877106091</v>
      </c>
      <c r="J72" s="104">
        <f t="shared" si="43"/>
        <v>3.9625479567986504</v>
      </c>
      <c r="K72" s="104">
        <f t="shared" si="43"/>
        <v>4.519221353649492</v>
      </c>
      <c r="L72" s="104">
        <f t="shared" si="43"/>
        <v>4.994870788664736</v>
      </c>
      <c r="M72" s="104">
        <f t="shared" si="43"/>
        <v>2.438458316587613</v>
      </c>
      <c r="N72" s="104">
        <f t="shared" si="43"/>
        <v>7.352549683232657</v>
      </c>
      <c r="O72" s="104">
        <f t="shared" si="43"/>
        <v>6.2429997221768705</v>
      </c>
      <c r="P72" s="104">
        <f t="shared" si="43"/>
        <v>8.325958683914005</v>
      </c>
      <c r="Q72" s="104">
        <f t="shared" si="43"/>
        <v>3.510330821395476</v>
      </c>
      <c r="R72" s="104">
        <f t="shared" si="43"/>
        <v>16.533467067444874</v>
      </c>
      <c r="S72" s="104">
        <f t="shared" si="43"/>
        <v>4.449849753620117</v>
      </c>
      <c r="T72" s="104">
        <f t="shared" si="43"/>
        <v>18.150495006887283</v>
      </c>
      <c r="U72" s="104">
        <f t="shared" si="43"/>
        <v>3.46308469797265</v>
      </c>
      <c r="V72" s="104">
        <f t="shared" si="43"/>
        <v>6.892244362756201</v>
      </c>
      <c r="W72" s="104">
        <f t="shared" si="43"/>
        <v>1.0437554587244775</v>
      </c>
      <c r="X72" s="104">
        <f t="shared" si="43"/>
        <v>0</v>
      </c>
      <c r="Y72" s="104">
        <f t="shared" si="43"/>
        <v>0</v>
      </c>
      <c r="Z72" s="104">
        <f t="shared" si="43"/>
        <v>1.0512275278996848</v>
      </c>
      <c r="AA72" s="104">
        <f t="shared" si="43"/>
        <v>2.4757644786947166</v>
      </c>
      <c r="AB72" s="104">
        <f t="shared" si="43"/>
        <v>3.926956098995943</v>
      </c>
      <c r="AC72" s="104">
        <f t="shared" si="43"/>
        <v>0</v>
      </c>
      <c r="AD72" s="104">
        <f t="shared" si="43"/>
        <v>0</v>
      </c>
      <c r="AE72" s="104">
        <f t="shared" si="43"/>
        <v>0.16886710000000002</v>
      </c>
      <c r="AF72" s="104">
        <f t="shared" si="43"/>
        <v>1.3043388</v>
      </c>
      <c r="AG72" s="104">
        <f t="shared" si="43"/>
        <v>163.591748359158</v>
      </c>
      <c r="AH72" s="32"/>
    </row>
    <row r="73" spans="1:34" ht="13.5">
      <c r="A73" s="8" t="str">
        <f t="shared" si="38"/>
        <v>Groundnuts</v>
      </c>
      <c r="B73" s="9">
        <v>226.84</v>
      </c>
      <c r="C73" s="104">
        <f aca="true" t="shared" si="44" ref="C73:AG73">C12*$B73/1000</f>
        <v>69.60811395803586</v>
      </c>
      <c r="D73" s="104">
        <f t="shared" si="44"/>
        <v>70.59642640368895</v>
      </c>
      <c r="E73" s="104">
        <f t="shared" si="44"/>
        <v>0</v>
      </c>
      <c r="F73" s="104">
        <f t="shared" si="44"/>
        <v>0</v>
      </c>
      <c r="G73" s="104">
        <f t="shared" si="44"/>
        <v>51.08555680656262</v>
      </c>
      <c r="H73" s="104">
        <f t="shared" si="44"/>
        <v>119.67578549298102</v>
      </c>
      <c r="I73" s="104">
        <f t="shared" si="44"/>
        <v>51.740077873097775</v>
      </c>
      <c r="J73" s="104">
        <f t="shared" si="44"/>
        <v>48.06365959510808</v>
      </c>
      <c r="K73" s="104">
        <f t="shared" si="44"/>
        <v>40.479374999480775</v>
      </c>
      <c r="L73" s="104">
        <f t="shared" si="44"/>
        <v>0</v>
      </c>
      <c r="M73" s="104">
        <f t="shared" si="44"/>
        <v>0</v>
      </c>
      <c r="N73" s="104">
        <f t="shared" si="44"/>
        <v>16.249526155143858</v>
      </c>
      <c r="O73" s="104">
        <f t="shared" si="44"/>
        <v>17.308425460181276</v>
      </c>
      <c r="P73" s="104">
        <f t="shared" si="44"/>
        <v>0</v>
      </c>
      <c r="Q73" s="104">
        <f t="shared" si="44"/>
        <v>0</v>
      </c>
      <c r="R73" s="104">
        <f t="shared" si="44"/>
        <v>0</v>
      </c>
      <c r="S73" s="104">
        <f t="shared" si="44"/>
        <v>0</v>
      </c>
      <c r="T73" s="104">
        <f t="shared" si="44"/>
        <v>55.03903189341687</v>
      </c>
      <c r="U73" s="104">
        <f t="shared" si="44"/>
        <v>100.81302791259138</v>
      </c>
      <c r="V73" s="104">
        <f t="shared" si="44"/>
        <v>83.59936346750169</v>
      </c>
      <c r="W73" s="104">
        <f t="shared" si="44"/>
        <v>100.16873004811467</v>
      </c>
      <c r="X73" s="104">
        <f t="shared" si="44"/>
        <v>96.20413884663225</v>
      </c>
      <c r="Y73" s="104">
        <f t="shared" si="44"/>
        <v>138.46122537789878</v>
      </c>
      <c r="Z73" s="104">
        <f t="shared" si="44"/>
        <v>100.88582108113008</v>
      </c>
      <c r="AA73" s="104">
        <f t="shared" si="44"/>
        <v>48.63116454054394</v>
      </c>
      <c r="AB73" s="104">
        <f t="shared" si="44"/>
        <v>95.26389749466202</v>
      </c>
      <c r="AC73" s="104">
        <f t="shared" si="44"/>
        <v>15.777064745619823</v>
      </c>
      <c r="AD73" s="104">
        <f t="shared" si="44"/>
        <v>1.134454077060932</v>
      </c>
      <c r="AE73" s="104">
        <f t="shared" si="44"/>
        <v>3.7814228</v>
      </c>
      <c r="AF73" s="104">
        <f t="shared" si="44"/>
        <v>25.191829619999996</v>
      </c>
      <c r="AG73" s="104">
        <f t="shared" si="44"/>
        <v>1349.7581186494529</v>
      </c>
      <c r="AH73" s="32"/>
    </row>
    <row r="74" spans="1:34" ht="13.5">
      <c r="A74" s="8" t="str">
        <f t="shared" si="38"/>
        <v>Soya</v>
      </c>
      <c r="B74" s="9">
        <v>144.7</v>
      </c>
      <c r="C74" s="104">
        <f aca="true" t="shared" si="45" ref="C74:AG74">C13*$B74/1000</f>
        <v>295.2775334891985</v>
      </c>
      <c r="D74" s="104">
        <f t="shared" si="45"/>
        <v>257.9167065046524</v>
      </c>
      <c r="E74" s="104">
        <f t="shared" si="45"/>
        <v>270.8712600279739</v>
      </c>
      <c r="F74" s="104">
        <f t="shared" si="45"/>
        <v>212.29316009190734</v>
      </c>
      <c r="G74" s="104">
        <f t="shared" si="45"/>
        <v>265.3529007134341</v>
      </c>
      <c r="H74" s="104">
        <f t="shared" si="45"/>
        <v>178.12790678575274</v>
      </c>
      <c r="I74" s="104">
        <f t="shared" si="45"/>
        <v>280.54006691948774</v>
      </c>
      <c r="J74" s="104">
        <f t="shared" si="45"/>
        <v>320.7460256310956</v>
      </c>
      <c r="K74" s="104">
        <f t="shared" si="45"/>
        <v>210.26137810049718</v>
      </c>
      <c r="L74" s="104">
        <f t="shared" si="45"/>
        <v>299.66266269527205</v>
      </c>
      <c r="M74" s="104">
        <f t="shared" si="45"/>
        <v>352.6707600102226</v>
      </c>
      <c r="N74" s="104">
        <f t="shared" si="45"/>
        <v>162.65836735769722</v>
      </c>
      <c r="O74" s="104">
        <f t="shared" si="45"/>
        <v>173.2579891872275</v>
      </c>
      <c r="P74" s="104">
        <f t="shared" si="45"/>
        <v>222.00364727703837</v>
      </c>
      <c r="Q74" s="104">
        <f t="shared" si="45"/>
        <v>225.641847418723</v>
      </c>
      <c r="R74" s="104">
        <f t="shared" si="45"/>
        <v>212.5521634939137</v>
      </c>
      <c r="S74" s="104">
        <f t="shared" si="45"/>
        <v>29.460138778393425</v>
      </c>
      <c r="T74" s="104">
        <f t="shared" si="45"/>
        <v>32.4083986611129</v>
      </c>
      <c r="U74" s="104">
        <f t="shared" si="45"/>
        <v>77.63831578611743</v>
      </c>
      <c r="V74" s="104">
        <f t="shared" si="45"/>
        <v>92.29773191857313</v>
      </c>
      <c r="W74" s="104">
        <f t="shared" si="45"/>
        <v>72.41669871432354</v>
      </c>
      <c r="X74" s="104">
        <f t="shared" si="45"/>
        <v>73.64171517073365</v>
      </c>
      <c r="Y74" s="104">
        <f t="shared" si="45"/>
        <v>37.537556020443176</v>
      </c>
      <c r="Z74" s="104">
        <f t="shared" si="45"/>
        <v>38.61270933814016</v>
      </c>
      <c r="AA74" s="104">
        <f t="shared" si="45"/>
        <v>31.021554880165347</v>
      </c>
      <c r="AB74" s="104">
        <f t="shared" si="45"/>
        <v>26.711349951803363</v>
      </c>
      <c r="AC74" s="104">
        <f t="shared" si="45"/>
        <v>191.21796907570345</v>
      </c>
      <c r="AD74" s="104">
        <f t="shared" si="45"/>
        <v>12.302255264336914</v>
      </c>
      <c r="AE74" s="104">
        <f t="shared" si="45"/>
        <v>14.35228655</v>
      </c>
      <c r="AF74" s="104">
        <f t="shared" si="45"/>
        <v>20.26183455</v>
      </c>
      <c r="AG74" s="104">
        <f t="shared" si="45"/>
        <v>4689.714890363941</v>
      </c>
      <c r="AH74" s="32"/>
    </row>
    <row r="75" spans="1:34" ht="13.5">
      <c r="A75" s="8" t="str">
        <f t="shared" si="38"/>
        <v>Banana</v>
      </c>
      <c r="B75" s="10">
        <v>0.7140000000000001</v>
      </c>
      <c r="C75" s="104">
        <f aca="true" t="shared" si="46" ref="C75:AG75">C14*$B75/1000</f>
        <v>22.67813329484807</v>
      </c>
      <c r="D75" s="104">
        <f t="shared" si="46"/>
        <v>18.675327355669193</v>
      </c>
      <c r="E75" s="104">
        <f t="shared" si="46"/>
        <v>10.815963757875728</v>
      </c>
      <c r="F75" s="104">
        <f t="shared" si="46"/>
        <v>10.003836322923249</v>
      </c>
      <c r="G75" s="104">
        <f t="shared" si="46"/>
        <v>23.089027016994432</v>
      </c>
      <c r="H75" s="104">
        <f t="shared" si="46"/>
        <v>11.68468299722813</v>
      </c>
      <c r="I75" s="104">
        <f t="shared" si="46"/>
        <v>33.01486333952326</v>
      </c>
      <c r="J75" s="104">
        <f t="shared" si="46"/>
        <v>40.245410380942104</v>
      </c>
      <c r="K75" s="104">
        <f t="shared" si="46"/>
        <v>52.407025319383685</v>
      </c>
      <c r="L75" s="104">
        <f t="shared" si="46"/>
        <v>91.03500000000001</v>
      </c>
      <c r="M75" s="104">
        <f t="shared" si="46"/>
        <v>30.706822949058754</v>
      </c>
      <c r="N75" s="104">
        <f t="shared" si="46"/>
        <v>60.20162810097313</v>
      </c>
      <c r="O75" s="104">
        <f t="shared" si="46"/>
        <v>34.89919596226683</v>
      </c>
      <c r="P75" s="104">
        <f t="shared" si="46"/>
        <v>13.65112206660316</v>
      </c>
      <c r="Q75" s="104">
        <f t="shared" si="46"/>
        <v>13.194932839789944</v>
      </c>
      <c r="R75" s="104">
        <f t="shared" si="46"/>
        <v>34.26858904897878</v>
      </c>
      <c r="S75" s="104">
        <f t="shared" si="46"/>
        <v>21.63248043967543</v>
      </c>
      <c r="T75" s="104">
        <f t="shared" si="46"/>
        <v>36.65081952000001</v>
      </c>
      <c r="U75" s="104">
        <f t="shared" si="46"/>
        <v>17.92854</v>
      </c>
      <c r="V75" s="104">
        <f t="shared" si="46"/>
        <v>64.26</v>
      </c>
      <c r="W75" s="104">
        <f t="shared" si="46"/>
        <v>28.819903931383518</v>
      </c>
      <c r="X75" s="104">
        <f t="shared" si="46"/>
        <v>60.12321849035076</v>
      </c>
      <c r="Y75" s="104">
        <f t="shared" si="46"/>
        <v>155.46992096344252</v>
      </c>
      <c r="Z75" s="104">
        <f t="shared" si="46"/>
        <v>70.99592421126044</v>
      </c>
      <c r="AA75" s="104">
        <f t="shared" si="46"/>
        <v>87.35036392258331</v>
      </c>
      <c r="AB75" s="104">
        <f t="shared" si="46"/>
        <v>89.22809171558343</v>
      </c>
      <c r="AC75" s="104">
        <f t="shared" si="46"/>
        <v>34.48393534761129</v>
      </c>
      <c r="AD75" s="104">
        <f t="shared" si="46"/>
        <v>1.1140895161290325</v>
      </c>
      <c r="AE75" s="104">
        <f t="shared" si="46"/>
        <v>1.8210641400000005</v>
      </c>
      <c r="AF75" s="104">
        <f t="shared" si="46"/>
        <v>8.274117600000002</v>
      </c>
      <c r="AG75" s="104">
        <f t="shared" si="46"/>
        <v>1178.7240305510782</v>
      </c>
      <c r="AH75" s="32"/>
    </row>
    <row r="76" spans="1:34" ht="13.5">
      <c r="A76" s="8" t="str">
        <f t="shared" si="38"/>
        <v>Irish Potato</v>
      </c>
      <c r="B76" s="9">
        <v>0.7</v>
      </c>
      <c r="C76" s="104">
        <f aca="true" t="shared" si="47" ref="C76:AG76">C15*$B76/1000</f>
        <v>2.685361566085674</v>
      </c>
      <c r="D76" s="104">
        <f t="shared" si="47"/>
        <v>2.3022053875271205</v>
      </c>
      <c r="E76" s="104">
        <f t="shared" si="47"/>
        <v>19.305490325555745</v>
      </c>
      <c r="F76" s="104">
        <f t="shared" si="47"/>
        <v>14.942698997325119</v>
      </c>
      <c r="G76" s="104">
        <f t="shared" si="47"/>
        <v>3.8805087423520055</v>
      </c>
      <c r="H76" s="104">
        <f t="shared" si="47"/>
        <v>3.3942434269362747</v>
      </c>
      <c r="I76" s="104">
        <f t="shared" si="47"/>
        <v>5.567167712068108</v>
      </c>
      <c r="J76" s="104">
        <f t="shared" si="47"/>
        <v>5.636612098171163</v>
      </c>
      <c r="K76" s="104">
        <f t="shared" si="47"/>
        <v>1.3961803420551915</v>
      </c>
      <c r="L76" s="104">
        <f t="shared" si="47"/>
        <v>3.36</v>
      </c>
      <c r="M76" s="104">
        <f t="shared" si="47"/>
        <v>25.2</v>
      </c>
      <c r="N76" s="104">
        <f t="shared" si="47"/>
        <v>4.661409517296259</v>
      </c>
      <c r="O76" s="104">
        <f t="shared" si="47"/>
        <v>25.2</v>
      </c>
      <c r="P76" s="104">
        <f t="shared" si="47"/>
        <v>60.14681233497584</v>
      </c>
      <c r="Q76" s="104">
        <f t="shared" si="47"/>
        <v>64.58864184182892</v>
      </c>
      <c r="R76" s="104">
        <f t="shared" si="47"/>
        <v>19.407625765049133</v>
      </c>
      <c r="S76" s="104">
        <f t="shared" si="47"/>
        <v>63.023661897388145</v>
      </c>
      <c r="T76" s="104">
        <f t="shared" si="47"/>
        <v>84.215985</v>
      </c>
      <c r="U76" s="104">
        <f t="shared" si="47"/>
        <v>51.949799999999996</v>
      </c>
      <c r="V76" s="104">
        <f t="shared" si="47"/>
        <v>3.276</v>
      </c>
      <c r="W76" s="104">
        <f t="shared" si="47"/>
        <v>1.121222530788341</v>
      </c>
      <c r="X76" s="104">
        <f t="shared" si="47"/>
        <v>1.128121183794929</v>
      </c>
      <c r="Y76" s="104">
        <f t="shared" si="47"/>
        <v>1.7689147908003469</v>
      </c>
      <c r="Z76" s="104">
        <f t="shared" si="47"/>
        <v>2.14953057733055</v>
      </c>
      <c r="AA76" s="104">
        <f t="shared" si="47"/>
        <v>1.370201787020914</v>
      </c>
      <c r="AB76" s="104">
        <f t="shared" si="47"/>
        <v>8.40459094106981</v>
      </c>
      <c r="AC76" s="104">
        <f t="shared" si="47"/>
        <v>0.8113867140614421</v>
      </c>
      <c r="AD76" s="104">
        <f t="shared" si="47"/>
        <v>0.056012544802867374</v>
      </c>
      <c r="AE76" s="104">
        <f t="shared" si="47"/>
        <v>0.093352</v>
      </c>
      <c r="AF76" s="104">
        <f t="shared" si="47"/>
        <v>0.5407919999999999</v>
      </c>
      <c r="AG76" s="104">
        <f t="shared" si="47"/>
        <v>481.58453002428394</v>
      </c>
      <c r="AH76" s="32"/>
    </row>
    <row r="77" spans="1:34" ht="13.5">
      <c r="A77" s="8" t="str">
        <f t="shared" si="38"/>
        <v>Sweet Potato</v>
      </c>
      <c r="B77" s="9">
        <v>1.79</v>
      </c>
      <c r="C77" s="104">
        <f aca="true" t="shared" si="48" ref="C77:AG77">C16*$B77/1000</f>
        <v>23.069732002138668</v>
      </c>
      <c r="D77" s="104">
        <f t="shared" si="48"/>
        <v>18.231647927468767</v>
      </c>
      <c r="E77" s="104">
        <f t="shared" si="48"/>
        <v>24.638174084824247</v>
      </c>
      <c r="F77" s="104">
        <f t="shared" si="48"/>
        <v>45.70142550486934</v>
      </c>
      <c r="G77" s="104">
        <f t="shared" si="48"/>
        <v>18.428223126935958</v>
      </c>
      <c r="H77" s="104">
        <f t="shared" si="48"/>
        <v>16.18910668557594</v>
      </c>
      <c r="I77" s="104">
        <f t="shared" si="48"/>
        <v>18.664330179680082</v>
      </c>
      <c r="J77" s="104">
        <f t="shared" si="48"/>
        <v>32.67569983460815</v>
      </c>
      <c r="K77" s="104">
        <f t="shared" si="48"/>
        <v>26.352458574538545</v>
      </c>
      <c r="L77" s="104">
        <f t="shared" si="48"/>
        <v>21.182591222214914</v>
      </c>
      <c r="M77" s="104">
        <f t="shared" si="48"/>
        <v>16.966001009475885</v>
      </c>
      <c r="N77" s="104">
        <f t="shared" si="48"/>
        <v>17.75428742450576</v>
      </c>
      <c r="O77" s="104">
        <f t="shared" si="48"/>
        <v>9.978534000000002</v>
      </c>
      <c r="P77" s="104">
        <f t="shared" si="48"/>
        <v>14.712207348673315</v>
      </c>
      <c r="Q77" s="104">
        <f t="shared" si="48"/>
        <v>16.699994377737607</v>
      </c>
      <c r="R77" s="104">
        <f t="shared" si="48"/>
        <v>26.29359866303425</v>
      </c>
      <c r="S77" s="104">
        <f t="shared" si="48"/>
        <v>38.26560527573631</v>
      </c>
      <c r="T77" s="104">
        <f t="shared" si="48"/>
        <v>50.72405471581037</v>
      </c>
      <c r="U77" s="104">
        <f t="shared" si="48"/>
        <v>25.43256777711081</v>
      </c>
      <c r="V77" s="104">
        <f t="shared" si="48"/>
        <v>26.641109904163127</v>
      </c>
      <c r="W77" s="104">
        <f t="shared" si="48"/>
        <v>17.389545888268188</v>
      </c>
      <c r="X77" s="104">
        <f t="shared" si="48"/>
        <v>13.917735657219398</v>
      </c>
      <c r="Y77" s="104">
        <f t="shared" si="48"/>
        <v>16.525588963916807</v>
      </c>
      <c r="Z77" s="104">
        <f t="shared" si="48"/>
        <v>14.595028927051752</v>
      </c>
      <c r="AA77" s="104">
        <f t="shared" si="48"/>
        <v>10.361242207037948</v>
      </c>
      <c r="AB77" s="104">
        <f t="shared" si="48"/>
        <v>9.912919781698967</v>
      </c>
      <c r="AC77" s="104">
        <f t="shared" si="48"/>
        <v>18.674580692113036</v>
      </c>
      <c r="AD77" s="104">
        <f t="shared" si="48"/>
        <v>1.4770808131720428</v>
      </c>
      <c r="AE77" s="104">
        <f t="shared" si="48"/>
        <v>0.7459825000000001</v>
      </c>
      <c r="AF77" s="104">
        <f t="shared" si="48"/>
        <v>2.3048040000000003</v>
      </c>
      <c r="AG77" s="104">
        <f t="shared" si="48"/>
        <v>594.5058590695802</v>
      </c>
      <c r="AH77" s="32"/>
    </row>
    <row r="78" spans="1:34" ht="13.5">
      <c r="A78" s="8" t="str">
        <f t="shared" si="38"/>
        <v>Yam &amp; Taro</v>
      </c>
      <c r="B78" s="9">
        <v>0.77</v>
      </c>
      <c r="C78" s="104">
        <f aca="true" t="shared" si="49" ref="C78:AG78">C17*$B78/1000</f>
        <v>1.4176930280643876</v>
      </c>
      <c r="D78" s="104">
        <f t="shared" si="49"/>
        <v>1.742814264947356</v>
      </c>
      <c r="E78" s="104">
        <f t="shared" si="49"/>
        <v>3.1795632478181015</v>
      </c>
      <c r="F78" s="104">
        <f t="shared" si="49"/>
        <v>4.520166446690849</v>
      </c>
      <c r="G78" s="104">
        <f t="shared" si="49"/>
        <v>1.610217471199624</v>
      </c>
      <c r="H78" s="104">
        <f t="shared" si="49"/>
        <v>0.7737810147668202</v>
      </c>
      <c r="I78" s="104">
        <f t="shared" si="49"/>
        <v>1.630847984450049</v>
      </c>
      <c r="J78" s="104">
        <f t="shared" si="49"/>
        <v>3.263006338232517</v>
      </c>
      <c r="K78" s="104">
        <f t="shared" si="49"/>
        <v>0</v>
      </c>
      <c r="L78" s="104">
        <f t="shared" si="49"/>
        <v>2.53112899458496</v>
      </c>
      <c r="M78" s="104">
        <f t="shared" si="49"/>
        <v>1.2163706496551614</v>
      </c>
      <c r="N78" s="104">
        <f t="shared" si="49"/>
        <v>5.091546114290291</v>
      </c>
      <c r="O78" s="104">
        <f t="shared" si="49"/>
        <v>7.118129002087153</v>
      </c>
      <c r="P78" s="104">
        <f t="shared" si="49"/>
        <v>2.109571631001574</v>
      </c>
      <c r="Q78" s="104">
        <f t="shared" si="49"/>
        <v>1.0262566377380653</v>
      </c>
      <c r="R78" s="104">
        <f t="shared" si="49"/>
        <v>3.141848381523335</v>
      </c>
      <c r="S78" s="104">
        <f t="shared" si="49"/>
        <v>1.30639869035723</v>
      </c>
      <c r="T78" s="104">
        <f t="shared" si="49"/>
        <v>1.43713815762825</v>
      </c>
      <c r="U78" s="104">
        <f t="shared" si="49"/>
        <v>2.6323546075409086</v>
      </c>
      <c r="V78" s="104">
        <f t="shared" si="49"/>
        <v>2.619461085549</v>
      </c>
      <c r="W78" s="104">
        <f t="shared" si="49"/>
        <v>1.133396845604072</v>
      </c>
      <c r="X78" s="104">
        <f t="shared" si="49"/>
        <v>1.088537984363528</v>
      </c>
      <c r="Y78" s="104">
        <f t="shared" si="49"/>
        <v>2.3500075723193015</v>
      </c>
      <c r="Z78" s="104">
        <f t="shared" si="49"/>
        <v>1.141510642339243</v>
      </c>
      <c r="AA78" s="104">
        <f t="shared" si="49"/>
        <v>1.3206135318715861</v>
      </c>
      <c r="AB78" s="104">
        <f t="shared" si="49"/>
        <v>1.7767570372225803</v>
      </c>
      <c r="AC78" s="104">
        <f t="shared" si="49"/>
        <v>1.0710932687468933</v>
      </c>
      <c r="AD78" s="104">
        <f t="shared" si="49"/>
        <v>0.07701724910394264</v>
      </c>
      <c r="AE78" s="104">
        <f t="shared" si="49"/>
        <v>0.128359</v>
      </c>
      <c r="AF78" s="104">
        <f t="shared" si="49"/>
        <v>0.495726</v>
      </c>
      <c r="AG78" s="104">
        <f t="shared" si="49"/>
        <v>58.951312879696765</v>
      </c>
      <c r="AH78" s="32"/>
    </row>
    <row r="79" spans="1:34" ht="13.5">
      <c r="A79" s="8" t="str">
        <f t="shared" si="38"/>
        <v>Cassava</v>
      </c>
      <c r="B79" s="9">
        <v>1.47</v>
      </c>
      <c r="C79" s="104">
        <f aca="true" t="shared" si="50" ref="C79:AG79">C18*$B79/1000</f>
        <v>54.13528553549968</v>
      </c>
      <c r="D79" s="104">
        <f t="shared" si="50"/>
        <v>53.40167136016516</v>
      </c>
      <c r="E79" s="104">
        <f t="shared" si="50"/>
        <v>19.330000588523813</v>
      </c>
      <c r="F79" s="104">
        <f t="shared" si="50"/>
        <v>15.689833947191374</v>
      </c>
      <c r="G79" s="104">
        <f t="shared" si="50"/>
        <v>81.26424445221934</v>
      </c>
      <c r="H79" s="104">
        <f t="shared" si="50"/>
        <v>71.13965458561921</v>
      </c>
      <c r="I79" s="104">
        <f t="shared" si="50"/>
        <v>94.43577044061301</v>
      </c>
      <c r="J79" s="104">
        <f t="shared" si="50"/>
        <v>55.98586272503447</v>
      </c>
      <c r="K79" s="104">
        <f t="shared" si="50"/>
        <v>101.15326578189864</v>
      </c>
      <c r="L79" s="104">
        <f t="shared" si="50"/>
        <v>113.74657804815132</v>
      </c>
      <c r="M79" s="104">
        <f t="shared" si="50"/>
        <v>14.7</v>
      </c>
      <c r="N79" s="104">
        <f t="shared" si="50"/>
        <v>44.497355264222826</v>
      </c>
      <c r="O79" s="104">
        <f t="shared" si="50"/>
        <v>40.53651958315902</v>
      </c>
      <c r="P79" s="104">
        <f t="shared" si="50"/>
        <v>5.510833590900927</v>
      </c>
      <c r="Q79" s="104">
        <f t="shared" si="50"/>
        <v>4.191331607933276</v>
      </c>
      <c r="R79" s="104">
        <f t="shared" si="50"/>
        <v>35.78078161532887</v>
      </c>
      <c r="S79" s="104">
        <f t="shared" si="50"/>
        <v>19.869670234092087</v>
      </c>
      <c r="T79" s="104">
        <f t="shared" si="50"/>
        <v>47.82123473400001</v>
      </c>
      <c r="U79" s="104">
        <f t="shared" si="50"/>
        <v>7.38234</v>
      </c>
      <c r="V79" s="104">
        <f t="shared" si="50"/>
        <v>66.15</v>
      </c>
      <c r="W79" s="104">
        <f t="shared" si="50"/>
        <v>62.81390069966559</v>
      </c>
      <c r="X79" s="104">
        <f t="shared" si="50"/>
        <v>18.21998724700251</v>
      </c>
      <c r="Y79" s="104">
        <f t="shared" si="50"/>
        <v>39.24939096176323</v>
      </c>
      <c r="Z79" s="104">
        <f t="shared" si="50"/>
        <v>37.80879384360266</v>
      </c>
      <c r="AA79" s="104">
        <f t="shared" si="50"/>
        <v>22.197268949738817</v>
      </c>
      <c r="AB79" s="104">
        <f t="shared" si="50"/>
        <v>30.011535263253336</v>
      </c>
      <c r="AC79" s="104">
        <f t="shared" si="50"/>
        <v>34.07824199058057</v>
      </c>
      <c r="AD79" s="104">
        <f t="shared" si="50"/>
        <v>1.7643951612903224</v>
      </c>
      <c r="AE79" s="104">
        <f t="shared" si="50"/>
        <v>3.6757350000000004</v>
      </c>
      <c r="AF79" s="104">
        <f t="shared" si="50"/>
        <v>5.678316</v>
      </c>
      <c r="AG79" s="104">
        <f t="shared" si="50"/>
        <v>1202.2197992114502</v>
      </c>
      <c r="AH79" s="32"/>
    </row>
    <row r="80" spans="1:34" ht="13.5">
      <c r="A80" s="8" t="str">
        <f t="shared" si="38"/>
        <v>Vegetables</v>
      </c>
      <c r="B80" s="9">
        <v>0.59</v>
      </c>
      <c r="C80" s="104">
        <f aca="true" t="shared" si="51" ref="C80:AG80">C19*$B80/1000</f>
        <v>9.052368902142732</v>
      </c>
      <c r="D80" s="104">
        <f t="shared" si="51"/>
        <v>6.677015690382726</v>
      </c>
      <c r="E80" s="104">
        <f t="shared" si="51"/>
        <v>3.8980619557666083</v>
      </c>
      <c r="F80" s="104">
        <f t="shared" si="51"/>
        <v>2.4297668876533485</v>
      </c>
      <c r="G80" s="104">
        <f t="shared" si="51"/>
        <v>9.490792287789992</v>
      </c>
      <c r="H80" s="104">
        <f t="shared" si="51"/>
        <v>7.411214264812075</v>
      </c>
      <c r="I80" s="104">
        <f t="shared" si="51"/>
        <v>9.61239071753775</v>
      </c>
      <c r="J80" s="104">
        <f t="shared" si="51"/>
        <v>7.693001956272468</v>
      </c>
      <c r="K80" s="104">
        <f t="shared" si="51"/>
        <v>8.12197954180075</v>
      </c>
      <c r="L80" s="104">
        <f t="shared" si="51"/>
        <v>6.981971408439551</v>
      </c>
      <c r="M80" s="104">
        <f t="shared" si="51"/>
        <v>3.373040193601572</v>
      </c>
      <c r="N80" s="104">
        <f t="shared" si="51"/>
        <v>7.022366199189986</v>
      </c>
      <c r="O80" s="104">
        <f t="shared" si="51"/>
        <v>17.382819636628035</v>
      </c>
      <c r="P80" s="104">
        <f t="shared" si="51"/>
        <v>5.334202552675409</v>
      </c>
      <c r="Q80" s="104">
        <f t="shared" si="51"/>
        <v>3.4599509500883343</v>
      </c>
      <c r="R80" s="104">
        <f t="shared" si="51"/>
        <v>4.333302572958158</v>
      </c>
      <c r="S80" s="104">
        <f t="shared" si="51"/>
        <v>8.80656878683708</v>
      </c>
      <c r="T80" s="104">
        <f t="shared" si="51"/>
        <v>6.276747563771176</v>
      </c>
      <c r="U80" s="104">
        <f t="shared" si="51"/>
        <v>15.348977556103591</v>
      </c>
      <c r="V80" s="104">
        <f t="shared" si="51"/>
        <v>1.0871897470866252</v>
      </c>
      <c r="W80" s="104">
        <f t="shared" si="51"/>
        <v>8.684469336446782</v>
      </c>
      <c r="X80" s="104">
        <f t="shared" si="51"/>
        <v>5.5048920923527</v>
      </c>
      <c r="Y80" s="104">
        <f t="shared" si="51"/>
        <v>7.202620611264352</v>
      </c>
      <c r="Z80" s="104">
        <f t="shared" si="51"/>
        <v>5.247983992053143</v>
      </c>
      <c r="AA80" s="104">
        <f t="shared" si="51"/>
        <v>4.452354193167062</v>
      </c>
      <c r="AB80" s="104">
        <f t="shared" si="51"/>
        <v>4.193146607845288</v>
      </c>
      <c r="AC80" s="104">
        <f t="shared" si="51"/>
        <v>7.222228897836193</v>
      </c>
      <c r="AD80" s="104">
        <f t="shared" si="51"/>
        <v>0.472105734767025</v>
      </c>
      <c r="AE80" s="104">
        <f t="shared" si="51"/>
        <v>0.6884710000000002</v>
      </c>
      <c r="AF80" s="104">
        <f t="shared" si="51"/>
        <v>2.468973</v>
      </c>
      <c r="AG80" s="104">
        <f t="shared" si="51"/>
        <v>189.9309748372705</v>
      </c>
      <c r="AH80" s="32"/>
    </row>
    <row r="81" spans="1:34" ht="13.5">
      <c r="A81" s="8" t="str">
        <f t="shared" si="38"/>
        <v>Fruits</v>
      </c>
      <c r="B81" s="9">
        <v>0.59</v>
      </c>
      <c r="C81" s="104">
        <f aca="true" t="shared" si="52" ref="C81:AG81">C20*$B81/1000</f>
        <v>5.409685430058318</v>
      </c>
      <c r="D81" s="104">
        <f t="shared" si="52"/>
        <v>6.009314121344453</v>
      </c>
      <c r="E81" s="104">
        <f t="shared" si="52"/>
        <v>1.62419248156942</v>
      </c>
      <c r="F81" s="104">
        <f t="shared" si="52"/>
        <v>1.012402869855562</v>
      </c>
      <c r="G81" s="104">
        <f t="shared" si="52"/>
        <v>3.796316915115997</v>
      </c>
      <c r="H81" s="104">
        <f t="shared" si="52"/>
        <v>4.446728558887245</v>
      </c>
      <c r="I81" s="104">
        <f t="shared" si="52"/>
        <v>3.8449562870151004</v>
      </c>
      <c r="J81" s="104">
        <f t="shared" si="52"/>
        <v>3.846500978136234</v>
      </c>
      <c r="K81" s="104">
        <f t="shared" si="52"/>
        <v>2.7073265139335825</v>
      </c>
      <c r="L81" s="104">
        <f t="shared" si="52"/>
        <v>4.6546476056263675</v>
      </c>
      <c r="M81" s="104">
        <f t="shared" si="52"/>
        <v>3.373040193601572</v>
      </c>
      <c r="N81" s="104">
        <f t="shared" si="52"/>
        <v>5.26677464939249</v>
      </c>
      <c r="O81" s="104">
        <f t="shared" si="52"/>
        <v>5.177574687600625</v>
      </c>
      <c r="P81" s="104">
        <f t="shared" si="52"/>
        <v>2.9095650287320405</v>
      </c>
      <c r="Q81" s="104">
        <f t="shared" si="52"/>
        <v>2.830868959163183</v>
      </c>
      <c r="R81" s="104">
        <f t="shared" si="52"/>
        <v>4.333302572958158</v>
      </c>
      <c r="S81" s="104">
        <f t="shared" si="52"/>
        <v>8.343065166477233</v>
      </c>
      <c r="T81" s="104">
        <f t="shared" si="52"/>
        <v>3.9642616192239</v>
      </c>
      <c r="U81" s="104">
        <f t="shared" si="52"/>
        <v>9.297980601106952</v>
      </c>
      <c r="V81" s="104">
        <f t="shared" si="52"/>
        <v>6.021358599249001</v>
      </c>
      <c r="W81" s="104">
        <f t="shared" si="52"/>
        <v>3.126408961120843</v>
      </c>
      <c r="X81" s="104">
        <f t="shared" si="52"/>
        <v>3.0026684140105635</v>
      </c>
      <c r="Y81" s="104">
        <f t="shared" si="52"/>
        <v>3.2411792750689576</v>
      </c>
      <c r="Z81" s="104">
        <f t="shared" si="52"/>
        <v>3.148790395231886</v>
      </c>
      <c r="AA81" s="104">
        <f t="shared" si="52"/>
        <v>2.2767720305967933</v>
      </c>
      <c r="AB81" s="104">
        <f t="shared" si="52"/>
        <v>1.9604321802913043</v>
      </c>
      <c r="AC81" s="104">
        <f t="shared" si="52"/>
        <v>4.4318222782176635</v>
      </c>
      <c r="AD81" s="104">
        <f t="shared" si="52"/>
        <v>0.3186713709677419</v>
      </c>
      <c r="AE81" s="104">
        <f t="shared" si="52"/>
        <v>0.2655531</v>
      </c>
      <c r="AF81" s="104">
        <f t="shared" si="52"/>
        <v>0.9116207999999999</v>
      </c>
      <c r="AG81" s="104">
        <f t="shared" si="52"/>
        <v>111.55378264455315</v>
      </c>
      <c r="AH81" s="32"/>
    </row>
    <row r="82" spans="1:34" ht="13.5">
      <c r="A82" s="11" t="s">
        <v>48</v>
      </c>
      <c r="B82" s="12"/>
      <c r="C82" s="105">
        <f aca="true" t="shared" si="53" ref="C82:AG82">SUM(C67:C81)</f>
        <v>671.1368837612745</v>
      </c>
      <c r="D82" s="105">
        <f t="shared" si="53"/>
        <v>613.7929402020764</v>
      </c>
      <c r="E82" s="105">
        <f t="shared" si="53"/>
        <v>636.2507794229869</v>
      </c>
      <c r="F82" s="105">
        <f t="shared" si="53"/>
        <v>449.17665584864795</v>
      </c>
      <c r="G82" s="105">
        <f t="shared" si="53"/>
        <v>729.2910214227967</v>
      </c>
      <c r="H82" s="105">
        <f t="shared" si="53"/>
        <v>604.2758765579591</v>
      </c>
      <c r="I82" s="105">
        <f t="shared" si="53"/>
        <v>911.5209067850003</v>
      </c>
      <c r="J82" s="105">
        <f t="shared" si="53"/>
        <v>851.9482478616959</v>
      </c>
      <c r="K82" s="105">
        <f t="shared" si="53"/>
        <v>1166.3953084559143</v>
      </c>
      <c r="L82" s="105">
        <f t="shared" si="53"/>
        <v>924.4853906322292</v>
      </c>
      <c r="M82" s="105">
        <f t="shared" si="53"/>
        <v>751.4823740962817</v>
      </c>
      <c r="N82" s="105">
        <f t="shared" si="53"/>
        <v>540.3523620367715</v>
      </c>
      <c r="O82" s="105">
        <f t="shared" si="53"/>
        <v>562.7434928084743</v>
      </c>
      <c r="P82" s="105">
        <f t="shared" si="53"/>
        <v>1166.1051146548668</v>
      </c>
      <c r="Q82" s="105">
        <f t="shared" si="53"/>
        <v>812.3169118587899</v>
      </c>
      <c r="R82" s="105">
        <f t="shared" si="53"/>
        <v>874.89173779147</v>
      </c>
      <c r="S82" s="105">
        <f t="shared" si="53"/>
        <v>614.2564115544056</v>
      </c>
      <c r="T82" s="105">
        <f t="shared" si="53"/>
        <v>977.7389120273194</v>
      </c>
      <c r="U82" s="105">
        <f t="shared" si="53"/>
        <v>730.2286600192095</v>
      </c>
      <c r="V82" s="105">
        <f t="shared" si="53"/>
        <v>571.0287284695646</v>
      </c>
      <c r="W82" s="105">
        <f t="shared" si="53"/>
        <v>611.7490646632881</v>
      </c>
      <c r="X82" s="105">
        <f t="shared" si="53"/>
        <v>448.8793921696396</v>
      </c>
      <c r="Y82" s="105">
        <f t="shared" si="53"/>
        <v>673.6083900965389</v>
      </c>
      <c r="Z82" s="105">
        <f t="shared" si="53"/>
        <v>388.3566708995315</v>
      </c>
      <c r="AA82" s="105">
        <f t="shared" si="53"/>
        <v>1384.805935074427</v>
      </c>
      <c r="AB82" s="105">
        <f t="shared" si="53"/>
        <v>1102.2110078599112</v>
      </c>
      <c r="AC82" s="105">
        <f t="shared" si="53"/>
        <v>1598.4977583690004</v>
      </c>
      <c r="AD82" s="105">
        <f t="shared" si="53"/>
        <v>27.105577318010752</v>
      </c>
      <c r="AE82" s="105">
        <f t="shared" si="53"/>
        <v>41.840883170000005</v>
      </c>
      <c r="AF82" s="105">
        <f t="shared" si="53"/>
        <v>115.49032437</v>
      </c>
      <c r="AG82" s="105">
        <f t="shared" si="53"/>
        <v>21551.96372025808</v>
      </c>
      <c r="AH82" s="32"/>
    </row>
  </sheetData>
  <sheetProtection/>
  <mergeCells count="21">
    <mergeCell ref="C65:J65"/>
    <mergeCell ref="K65:Q65"/>
    <mergeCell ref="R65:V65"/>
    <mergeCell ref="A1:J1"/>
    <mergeCell ref="AD45:AF45"/>
    <mergeCell ref="C45:J45"/>
    <mergeCell ref="AD4:AF4"/>
    <mergeCell ref="C4:J4"/>
    <mergeCell ref="AD24:AF24"/>
    <mergeCell ref="K4:Q4"/>
    <mergeCell ref="R4:V4"/>
    <mergeCell ref="W4:AC4"/>
    <mergeCell ref="C24:J24"/>
    <mergeCell ref="W45:AC45"/>
    <mergeCell ref="W24:AC24"/>
    <mergeCell ref="AD65:AF65"/>
    <mergeCell ref="K45:Q45"/>
    <mergeCell ref="R45:V45"/>
    <mergeCell ref="W65:AC65"/>
    <mergeCell ref="K24:Q24"/>
    <mergeCell ref="R24:V24"/>
  </mergeCells>
  <printOptions horizontalCentered="1" verticalCentered="1"/>
  <pageMargins left="0.35433070866141736" right="0.35433070866141736" top="0.7086614173228347" bottom="0.7874015748031497" header="0.31496062992125984" footer="0.31496062992125984"/>
  <pageSetup horizontalDpi="600" verticalDpi="600" orientation="landscape" pageOrder="overThenDown" scale="77" r:id="rId1"/>
  <headerFooter alignWithMargins="0">
    <oddFooter>&amp;CPage &amp;P of &amp;N</oddFooter>
  </headerFooter>
  <rowBreaks count="1" manualBreakCount="1">
    <brk id="41" max="255" man="1"/>
  </rowBreaks>
  <colBreaks count="3" manualBreakCount="3">
    <brk id="10" max="65535" man="1"/>
    <brk id="22" max="65535" man="1"/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60" zoomScalePageLayoutView="0" workbookViewId="0" topLeftCell="A33">
      <selection activeCell="A1" sqref="A1:K59"/>
    </sheetView>
  </sheetViews>
  <sheetFormatPr defaultColWidth="8.8515625" defaultRowHeight="15.75" customHeight="1"/>
  <cols>
    <col min="1" max="1" width="15.7109375" style="68" customWidth="1"/>
    <col min="2" max="11" width="10.28125" style="68" customWidth="1"/>
    <col min="12" max="16384" width="8.8515625" style="68" customWidth="1"/>
  </cols>
  <sheetData>
    <row r="1" spans="1:11" ht="15.75" customHeight="1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3" spans="1:11" ht="15.75" customHeight="1">
      <c r="A3" s="152" t="s">
        <v>85</v>
      </c>
      <c r="B3" s="155" t="s">
        <v>86</v>
      </c>
      <c r="C3" s="153"/>
      <c r="D3" s="153"/>
      <c r="E3" s="155" t="s">
        <v>87</v>
      </c>
      <c r="F3" s="154"/>
      <c r="G3" s="153" t="s">
        <v>110</v>
      </c>
      <c r="H3" s="153"/>
      <c r="I3" s="153"/>
      <c r="J3" s="153" t="s">
        <v>87</v>
      </c>
      <c r="K3" s="154"/>
    </row>
    <row r="4" spans="1:11" ht="15.75" customHeight="1">
      <c r="A4" s="152"/>
      <c r="B4" s="117" t="s">
        <v>107</v>
      </c>
      <c r="C4" s="117" t="s">
        <v>93</v>
      </c>
      <c r="D4" s="117" t="s">
        <v>108</v>
      </c>
      <c r="E4" s="117" t="s">
        <v>106</v>
      </c>
      <c r="F4" s="117" t="s">
        <v>109</v>
      </c>
      <c r="G4" s="117" t="str">
        <f>B4</f>
        <v>2007 A</v>
      </c>
      <c r="H4" s="117" t="str">
        <f>C4</f>
        <v>2008A</v>
      </c>
      <c r="I4" s="117" t="str">
        <f>D4</f>
        <v>2009A</v>
      </c>
      <c r="J4" s="117" t="str">
        <f>E4</f>
        <v>09A/08A</v>
      </c>
      <c r="K4" s="117" t="str">
        <f>F4</f>
        <v>09A/07A</v>
      </c>
    </row>
    <row r="5" spans="1:13" ht="15.75" customHeight="1">
      <c r="A5" s="69" t="str">
        <f>'[2]Bilan'!A25</f>
        <v>Sorghum</v>
      </c>
      <c r="B5" s="70">
        <f>'[4]Comp'!$C$5</f>
        <v>11875.203986124696</v>
      </c>
      <c r="C5" s="70">
        <f>'[4]2008A'!AF25</f>
        <v>10618.425202212067</v>
      </c>
      <c r="D5" s="75">
        <f>'Bilan 2009A'!AF25</f>
        <v>13551.021652494139</v>
      </c>
      <c r="E5" s="71">
        <f>(D5-C5)/C5</f>
        <v>0.276179979086837</v>
      </c>
      <c r="F5" s="71">
        <f>(D5-B5)/B5</f>
        <v>0.14111906358219303</v>
      </c>
      <c r="G5" s="70">
        <f>'[2]Bilan'!AF65</f>
        <v>14145.159825913886</v>
      </c>
      <c r="H5" s="76">
        <v>12617.962823743539</v>
      </c>
      <c r="I5" s="76">
        <f>'Bilan 2009A'!AF64</f>
        <v>20178.233332776414</v>
      </c>
      <c r="J5" s="71">
        <f>($I5-H5)/H5</f>
        <v>0.599167283549649</v>
      </c>
      <c r="K5" s="71">
        <f>($I5-G5)/G5</f>
        <v>0.42651151214353594</v>
      </c>
      <c r="M5" s="109"/>
    </row>
    <row r="6" spans="1:13" ht="15.75" customHeight="1">
      <c r="A6" s="69" t="str">
        <f>'[2]Bilan'!A26</f>
        <v>Maize</v>
      </c>
      <c r="B6" s="70">
        <v>79724.81966466685</v>
      </c>
      <c r="C6" s="70">
        <f>'[4]2008A'!AF26</f>
        <v>101458.11426976221</v>
      </c>
      <c r="D6" s="75">
        <f>'Bilan 2009A'!AF26</f>
        <v>102414.61239351192</v>
      </c>
      <c r="E6" s="71">
        <f aca="true" t="shared" si="0" ref="E6:E19">(D6-C6)/C6</f>
        <v>0.009427517263001008</v>
      </c>
      <c r="F6" s="71">
        <f aca="true" t="shared" si="1" ref="F6:F20">(D6-B6)/B6</f>
        <v>0.28460136785860846</v>
      </c>
      <c r="G6" s="70">
        <f>'[2]Bilan'!AF66</f>
        <v>74042.33927501272</v>
      </c>
      <c r="H6" s="76">
        <v>132989.64586939293</v>
      </c>
      <c r="I6" s="76">
        <f>'Bilan 2009A'!AF65</f>
        <v>216603.55382550196</v>
      </c>
      <c r="J6" s="71">
        <f aca="true" t="shared" si="2" ref="J6:J20">($I6-H6)/H6</f>
        <v>0.6287249462881115</v>
      </c>
      <c r="K6" s="71">
        <f aca="true" t="shared" si="3" ref="K6:K20">($I6-G6)/G6</f>
        <v>1.9254012764369774</v>
      </c>
      <c r="M6" s="109"/>
    </row>
    <row r="7" spans="1:13" ht="15.75" customHeight="1">
      <c r="A7" s="69" t="str">
        <f>'[2]Bilan'!A27</f>
        <v>Wheat</v>
      </c>
      <c r="B7" s="70">
        <v>11992.135943661973</v>
      </c>
      <c r="C7" s="70">
        <f>'[4]2008A'!AF27</f>
        <v>21163.52497076105</v>
      </c>
      <c r="D7" s="75">
        <f>'Bilan 2009A'!AF27</f>
        <v>17565.693386024166</v>
      </c>
      <c r="E7" s="71">
        <f t="shared" si="0"/>
        <v>-0.1700015280870058</v>
      </c>
      <c r="F7" s="71">
        <f t="shared" si="1"/>
        <v>0.46476770014501906</v>
      </c>
      <c r="G7" s="70">
        <f>'[2]Bilan'!AF67</f>
        <v>10537.59244470456</v>
      </c>
      <c r="H7" s="76">
        <v>37908.31210807669</v>
      </c>
      <c r="I7" s="76">
        <f>'Bilan 2009A'!AF66</f>
        <v>38313.53720872425</v>
      </c>
      <c r="J7" s="71">
        <f t="shared" si="2"/>
        <v>0.010689610750599125</v>
      </c>
      <c r="K7" s="71">
        <f t="shared" si="3"/>
        <v>2.6358909693815207</v>
      </c>
      <c r="M7" s="109"/>
    </row>
    <row r="8" spans="1:13" ht="15.75" customHeight="1">
      <c r="A8" s="69" t="str">
        <f>'[2]Bilan'!A28</f>
        <v>Rice</v>
      </c>
      <c r="B8" s="70">
        <v>6637.8331313932085</v>
      </c>
      <c r="C8" s="70">
        <f>'[4]2008A'!AF28</f>
        <v>11127.986693121664</v>
      </c>
      <c r="D8" s="75">
        <f>'Bilan 2009A'!AF28</f>
        <v>12421.986693121664</v>
      </c>
      <c r="E8" s="71">
        <f t="shared" si="0"/>
        <v>0.11628338851266207</v>
      </c>
      <c r="F8" s="71">
        <f t="shared" si="1"/>
        <v>0.8713918303207518</v>
      </c>
      <c r="G8" s="70">
        <f>'[2]Bilan'!AF68</f>
        <v>28983.16011016635</v>
      </c>
      <c r="H8" s="76">
        <v>48053.159030519724</v>
      </c>
      <c r="I8" s="76">
        <f>'Bilan 2009A'!AF67</f>
        <v>48353.34549608066</v>
      </c>
      <c r="J8" s="71">
        <f t="shared" si="2"/>
        <v>0.006246966310170849</v>
      </c>
      <c r="K8" s="71">
        <f t="shared" si="3"/>
        <v>0.6683255142740587</v>
      </c>
      <c r="M8" s="109"/>
    </row>
    <row r="9" spans="1:13" ht="15.75" customHeight="1">
      <c r="A9" s="69" t="str">
        <f>'[2]Bilan'!A29</f>
        <v>Beans</v>
      </c>
      <c r="B9" s="70">
        <v>196153.8357800693</v>
      </c>
      <c r="C9" s="70">
        <f>'[4]2008A'!AF29</f>
        <v>182553.5449416662</v>
      </c>
      <c r="D9" s="75">
        <f>'Bilan 2009A'!AF29</f>
        <v>179999.30294919835</v>
      </c>
      <c r="E9" s="71">
        <f t="shared" si="0"/>
        <v>-0.01399174139994943</v>
      </c>
      <c r="F9" s="71">
        <f t="shared" si="1"/>
        <v>-0.082356446238368</v>
      </c>
      <c r="G9" s="70">
        <f>'[2]Bilan'!AF69</f>
        <v>195471.4953208953</v>
      </c>
      <c r="H9" s="76">
        <v>181227.91877285714</v>
      </c>
      <c r="I9" s="76">
        <f>'Bilan 2009A'!AF68</f>
        <v>186875.84721055473</v>
      </c>
      <c r="J9" s="71">
        <f t="shared" si="2"/>
        <v>0.03116478120998808</v>
      </c>
      <c r="K9" s="71">
        <f t="shared" si="3"/>
        <v>-0.043973921088747786</v>
      </c>
      <c r="M9" s="109"/>
    </row>
    <row r="10" spans="1:13" ht="15.75" customHeight="1">
      <c r="A10" s="69" t="str">
        <f>'[2]Bilan'!A30</f>
        <v>Peas</v>
      </c>
      <c r="B10" s="70">
        <v>18860.40203722866</v>
      </c>
      <c r="C10" s="70">
        <f>'[4]2008A'!AF30</f>
        <v>21004.11393746632</v>
      </c>
      <c r="D10" s="75">
        <f>'Bilan 2009A'!AF30</f>
        <v>22345.42407234862</v>
      </c>
      <c r="E10" s="71">
        <f t="shared" si="0"/>
        <v>0.06385940101428034</v>
      </c>
      <c r="F10" s="71">
        <f t="shared" si="1"/>
        <v>0.18477983810954035</v>
      </c>
      <c r="G10" s="70">
        <f>'[2]Bilan'!AF70</f>
        <v>12597.156155424593</v>
      </c>
      <c r="H10" s="76">
        <v>11977.655004734883</v>
      </c>
      <c r="I10" s="76">
        <f>'Bilan 2009A'!AF69</f>
        <v>16149.234783727343</v>
      </c>
      <c r="J10" s="71">
        <f t="shared" si="2"/>
        <v>0.34828017482081375</v>
      </c>
      <c r="K10" s="71">
        <f t="shared" si="3"/>
        <v>0.28197464447347925</v>
      </c>
      <c r="M10" s="109"/>
    </row>
    <row r="11" spans="1:13" ht="15.75" customHeight="1">
      <c r="A11" s="69" t="str">
        <f>'[2]Bilan'!A31</f>
        <v>Groundnuts</v>
      </c>
      <c r="B11" s="70">
        <v>9883.339846859642</v>
      </c>
      <c r="C11" s="70">
        <f>'[4]2008A'!AF31</f>
        <v>10532.804146765722</v>
      </c>
      <c r="D11" s="75">
        <f>'Bilan 2009A'!AF31</f>
        <v>10533.001730169515</v>
      </c>
      <c r="E11" s="71">
        <f t="shared" si="0"/>
        <v>1.8758860512345518E-05</v>
      </c>
      <c r="F11" s="71">
        <f t="shared" si="1"/>
        <v>0.0657330308758226</v>
      </c>
      <c r="G11" s="70">
        <f>'[2]Bilan'!AF71</f>
        <v>5847.148682798325</v>
      </c>
      <c r="H11" s="76">
        <v>5950.200812062138</v>
      </c>
      <c r="I11" s="76">
        <f>'Bilan 2009A'!AF70</f>
        <v>5950.2650266683695</v>
      </c>
      <c r="J11" s="71">
        <f t="shared" si="2"/>
        <v>1.0792006565845125E-05</v>
      </c>
      <c r="K11" s="71">
        <f t="shared" si="3"/>
        <v>0.017635320985320793</v>
      </c>
      <c r="M11" s="109"/>
    </row>
    <row r="12" spans="1:13" ht="15.75" customHeight="1">
      <c r="A12" s="69" t="str">
        <f>'[2]Bilan'!A32</f>
        <v>Soya</v>
      </c>
      <c r="B12" s="70">
        <v>24870.631727855172</v>
      </c>
      <c r="C12" s="70">
        <f>'[4]2008A'!AF32</f>
        <v>38980.817452973766</v>
      </c>
      <c r="D12" s="75">
        <f>'Bilan 2009A'!AF32</f>
        <v>38982.00295339652</v>
      </c>
      <c r="E12" s="71">
        <f t="shared" si="0"/>
        <v>3.041240538848983E-05</v>
      </c>
      <c r="F12" s="71">
        <f t="shared" si="1"/>
        <v>0.567390944466303</v>
      </c>
      <c r="G12" s="70">
        <f>'[2]Bilan'!AF72</f>
        <v>33894.123170508174</v>
      </c>
      <c r="H12" s="76">
        <v>32408.908636761887</v>
      </c>
      <c r="I12" s="76">
        <f>'Bilan 2009A'!AF71</f>
        <v>32409.916312121226</v>
      </c>
      <c r="J12" s="71">
        <f t="shared" si="2"/>
        <v>3.1092542196729307E-05</v>
      </c>
      <c r="K12" s="71">
        <f t="shared" si="3"/>
        <v>-0.043789504479005974</v>
      </c>
      <c r="M12" s="109"/>
    </row>
    <row r="13" spans="1:13" ht="15.75" customHeight="1">
      <c r="A13" s="69" t="str">
        <f>'[2]Bilan'!A33</f>
        <v>Banana</v>
      </c>
      <c r="B13" s="70">
        <v>176426.38964776995</v>
      </c>
      <c r="C13" s="70">
        <f>'[4]2008A'!AF33</f>
        <v>177671.06102608325</v>
      </c>
      <c r="D13" s="75">
        <f>'Bilan 2009A'!AF33</f>
        <v>176754.52164078518</v>
      </c>
      <c r="E13" s="71">
        <f t="shared" si="0"/>
        <v>-0.005158630674038185</v>
      </c>
      <c r="F13" s="71">
        <f t="shared" si="1"/>
        <v>0.0018598804502565876</v>
      </c>
      <c r="G13" s="70">
        <f>'[2]Bilan'!AF73</f>
        <v>1307195.969533137</v>
      </c>
      <c r="H13" s="76">
        <v>1308471.7787450736</v>
      </c>
      <c r="I13" s="76">
        <f>'Bilan 2009A'!AF72</f>
        <v>1650873.9923684567</v>
      </c>
      <c r="J13" s="71">
        <f t="shared" si="2"/>
        <v>0.26168100771097524</v>
      </c>
      <c r="K13" s="71">
        <f t="shared" si="3"/>
        <v>0.2629123948095278</v>
      </c>
      <c r="M13" s="109"/>
    </row>
    <row r="14" spans="1:13" ht="15.75" customHeight="1">
      <c r="A14" s="69" t="str">
        <f>'[2]Bilan'!A34</f>
        <v>Irish Potato</v>
      </c>
      <c r="B14" s="70">
        <v>77168.23310188067</v>
      </c>
      <c r="C14" s="70">
        <f>'[4]2008A'!AF34</f>
        <v>68846.44140314194</v>
      </c>
      <c r="D14" s="75">
        <f>'Bilan 2009A'!AF34</f>
        <v>69352.25835579043</v>
      </c>
      <c r="E14" s="71">
        <f t="shared" si="0"/>
        <v>0.007347031194925369</v>
      </c>
      <c r="F14" s="71">
        <f>(D14-B14)/B14</f>
        <v>-0.10128487373517121</v>
      </c>
      <c r="G14" s="70">
        <f>'[2]Bilan'!AF74</f>
        <v>373844.8779624838</v>
      </c>
      <c r="H14" s="76">
        <v>572854.0046740986</v>
      </c>
      <c r="I14" s="76">
        <f>'Bilan 2009A'!AF73</f>
        <v>687977.9000346913</v>
      </c>
      <c r="J14" s="71">
        <f t="shared" si="2"/>
        <v>0.20096550678054123</v>
      </c>
      <c r="K14" s="71">
        <f t="shared" si="3"/>
        <v>0.8402763835746107</v>
      </c>
      <c r="M14" s="109"/>
    </row>
    <row r="15" spans="1:13" ht="15.75" customHeight="1">
      <c r="A15" s="69" t="str">
        <f>'[2]Bilan'!A35</f>
        <v>Sweet Potato</v>
      </c>
      <c r="B15" s="70">
        <v>54814.2643465566</v>
      </c>
      <c r="C15" s="70">
        <f>'[4]2008A'!AF35</f>
        <v>52962.74665510981</v>
      </c>
      <c r="D15" s="75">
        <f>'Bilan 2009A'!AF35</f>
        <v>57731.05926838999</v>
      </c>
      <c r="E15" s="71">
        <f t="shared" si="0"/>
        <v>0.09003144501419345</v>
      </c>
      <c r="F15" s="71">
        <f t="shared" si="1"/>
        <v>0.05321233362528234</v>
      </c>
      <c r="G15" s="70">
        <f>'[2]Bilan'!AF75</f>
        <v>295926.4988720022</v>
      </c>
      <c r="H15" s="76">
        <v>287811.0447581409</v>
      </c>
      <c r="I15" s="76">
        <f>'Bilan 2009A'!AF74</f>
        <v>332126.1782511621</v>
      </c>
      <c r="J15" s="71">
        <f t="shared" si="2"/>
        <v>0.15397301215546108</v>
      </c>
      <c r="K15" s="71">
        <f t="shared" si="3"/>
        <v>0.12232658959959335</v>
      </c>
      <c r="M15" s="109"/>
    </row>
    <row r="16" spans="1:13" ht="15.75" customHeight="1">
      <c r="A16" s="69" t="str">
        <f>'[2]Bilan'!A36</f>
        <v>Yam &amp; Taro</v>
      </c>
      <c r="B16" s="70">
        <v>14579.7166872055</v>
      </c>
      <c r="C16" s="70">
        <f>'[4]2008A'!AF36</f>
        <v>17943.773240074803</v>
      </c>
      <c r="D16" s="75">
        <f>'Bilan 2009A'!AF36</f>
        <v>17945.255115603242</v>
      </c>
      <c r="E16" s="71">
        <f>(D16-C16)/C16</f>
        <v>8.25843878326553E-05</v>
      </c>
      <c r="F16" s="71">
        <f t="shared" si="1"/>
        <v>0.23083702520441882</v>
      </c>
      <c r="G16" s="70">
        <f>'[2]Bilan'!AF76</f>
        <v>83177.20443660588</v>
      </c>
      <c r="H16" s="76">
        <v>76552.3667504845</v>
      </c>
      <c r="I16" s="76">
        <f>'Bilan 2009A'!AF75</f>
        <v>76560.14659700879</v>
      </c>
      <c r="J16" s="71">
        <f t="shared" si="2"/>
        <v>0.00010162777265448912</v>
      </c>
      <c r="K16" s="71">
        <f t="shared" si="3"/>
        <v>-0.07955374173028783</v>
      </c>
      <c r="M16" s="109"/>
    </row>
    <row r="17" spans="1:13" ht="15.75" customHeight="1">
      <c r="A17" s="69" t="str">
        <f>'[2]Bilan'!A37</f>
        <v>Cassava</v>
      </c>
      <c r="B17" s="70">
        <v>57878.67483899659</v>
      </c>
      <c r="C17" s="70">
        <f>'[4]2008A'!AF37</f>
        <v>78935.008521979</v>
      </c>
      <c r="D17" s="75">
        <f>'Bilan 2009A'!AF37</f>
        <v>83514.01937310986</v>
      </c>
      <c r="E17" s="71">
        <f t="shared" si="0"/>
        <v>0.058009886067927015</v>
      </c>
      <c r="F17" s="71">
        <f t="shared" si="1"/>
        <v>0.4429151946796316</v>
      </c>
      <c r="G17" s="70">
        <f>'[2]Bilan'!AF77</f>
        <v>403126.55699887517</v>
      </c>
      <c r="H17" s="76">
        <v>687949.3179295097</v>
      </c>
      <c r="I17" s="76">
        <f>'Bilan 2009A'!AF76</f>
        <v>817836.5981030273</v>
      </c>
      <c r="J17" s="71">
        <f t="shared" si="2"/>
        <v>0.18880355978029542</v>
      </c>
      <c r="K17" s="71">
        <f t="shared" si="3"/>
        <v>1.0287341131567012</v>
      </c>
      <c r="M17" s="109"/>
    </row>
    <row r="18" spans="1:13" ht="15.75" customHeight="1">
      <c r="A18" s="69" t="str">
        <f>'[2]Bilan'!A38</f>
        <v>Vegetables</v>
      </c>
      <c r="B18" s="70">
        <v>27002.382873522143</v>
      </c>
      <c r="C18" s="70">
        <f>'[4]2008A'!AF38</f>
        <v>31029.299326949666</v>
      </c>
      <c r="D18" s="75">
        <f>'Bilan 2009A'!AF38</f>
        <v>31924.459369718446</v>
      </c>
      <c r="E18" s="71">
        <f t="shared" si="0"/>
        <v>0.028848864208522864</v>
      </c>
      <c r="F18" s="71">
        <f t="shared" si="1"/>
        <v>0.18228304217635427</v>
      </c>
      <c r="G18" s="70">
        <f>'[2]Bilan'!AF78</f>
        <v>285817.2733476309</v>
      </c>
      <c r="H18" s="76">
        <v>313412.8860975449</v>
      </c>
      <c r="I18" s="76">
        <f>'Bilan 2009A'!AF77</f>
        <v>321916.9065038483</v>
      </c>
      <c r="J18" s="71">
        <f t="shared" si="2"/>
        <v>0.027133601659431</v>
      </c>
      <c r="K18" s="71">
        <f t="shared" si="3"/>
        <v>0.1263031892138671</v>
      </c>
      <c r="M18" s="109"/>
    </row>
    <row r="19" spans="1:13" ht="15.75" customHeight="1">
      <c r="A19" s="69" t="str">
        <f>'[2]Bilan'!A39</f>
        <v>Fruits</v>
      </c>
      <c r="B19" s="70">
        <v>17459.03515165799</v>
      </c>
      <c r="C19" s="70">
        <f>'[4]2008A'!AF39</f>
        <v>17769.37687835838</v>
      </c>
      <c r="D19" s="75">
        <f>'Bilan 2009A'!AF39</f>
        <v>18662.704324921084</v>
      </c>
      <c r="E19" s="71">
        <f t="shared" si="0"/>
        <v>0.05027342560620131</v>
      </c>
      <c r="F19" s="71">
        <f t="shared" si="1"/>
        <v>0.06894247951318132</v>
      </c>
      <c r="G19" s="70">
        <f>'[2]Bilan'!AF79</f>
        <v>170809.57601528548</v>
      </c>
      <c r="H19" s="76">
        <v>181033.87215116268</v>
      </c>
      <c r="I19" s="76">
        <f>'Bilan 2009A'!AF78</f>
        <v>189074.207872124</v>
      </c>
      <c r="J19" s="71">
        <f t="shared" si="2"/>
        <v>0.04441343283121999</v>
      </c>
      <c r="K19" s="71">
        <f t="shared" si="3"/>
        <v>0.10692978861562223</v>
      </c>
      <c r="M19" s="109"/>
    </row>
    <row r="20" spans="1:13" s="74" customFormat="1" ht="15.75" customHeight="1">
      <c r="A20" s="84" t="s">
        <v>98</v>
      </c>
      <c r="B20" s="85">
        <f>SUM(B5:B19)</f>
        <v>785326.898765449</v>
      </c>
      <c r="C20" s="85">
        <f>SUM(C5:C19)</f>
        <v>842597.0386664259</v>
      </c>
      <c r="D20" s="85">
        <f>SUM(D5:D19)</f>
        <v>853697.323278583</v>
      </c>
      <c r="E20" s="116">
        <f>(D20-C20)/C20</f>
        <v>0.013173894640937161</v>
      </c>
      <c r="F20" s="86">
        <f t="shared" si="1"/>
        <v>0.08705982772347905</v>
      </c>
      <c r="G20" s="108">
        <f>SUM(G5:G19)</f>
        <v>3295416.1321514444</v>
      </c>
      <c r="H20" s="108">
        <f>SUM(H5:H19)</f>
        <v>3891219.0341641633</v>
      </c>
      <c r="I20" s="108">
        <f>SUM(I5:I19)</f>
        <v>4641199.862926474</v>
      </c>
      <c r="J20" s="86">
        <f t="shared" si="2"/>
        <v>0.19273672907580414</v>
      </c>
      <c r="K20" s="86">
        <f t="shared" si="3"/>
        <v>0.4083805130541803</v>
      </c>
      <c r="L20" s="108"/>
      <c r="M20" s="109"/>
    </row>
    <row r="22" spans="1:11" ht="15.75" customHeight="1">
      <c r="A22" s="72" t="s">
        <v>88</v>
      </c>
      <c r="B22" s="70">
        <f>SUM(B5:B8)/1000</f>
        <v>110.22999272584674</v>
      </c>
      <c r="C22" s="70">
        <f>SUM(C5:C8)/1000</f>
        <v>144.368051135857</v>
      </c>
      <c r="D22" s="70">
        <f>SUM(D5:D8)/1000</f>
        <v>145.9533141251519</v>
      </c>
      <c r="E22" s="71">
        <f>(D22-C22)/C22</f>
        <v>0.010980705057818493</v>
      </c>
      <c r="F22" s="71">
        <f>(D22-B22)/B22</f>
        <v>0.32407986715696074</v>
      </c>
      <c r="G22" s="70">
        <f>SUM(G5:G8)/1000</f>
        <v>127.70825165579751</v>
      </c>
      <c r="H22" s="70">
        <f>SUM(H5:H8)/1000</f>
        <v>231.5690798317329</v>
      </c>
      <c r="I22" s="70">
        <f>SUM(I5:I8)/1000</f>
        <v>323.4486698630833</v>
      </c>
      <c r="J22" s="77">
        <f>(I22-H22)/H22</f>
        <v>0.3967696814190983</v>
      </c>
      <c r="K22" s="78">
        <f>(I22-G22)/G22</f>
        <v>1.532715511092034</v>
      </c>
    </row>
    <row r="23" spans="1:11" ht="15.75" customHeight="1">
      <c r="A23" s="72" t="s">
        <v>89</v>
      </c>
      <c r="B23" s="70">
        <f>SUM(B9:B12)/1000</f>
        <v>249.7682093920128</v>
      </c>
      <c r="C23" s="70">
        <f>SUM(C9:C12)/1000</f>
        <v>253.071280478872</v>
      </c>
      <c r="D23" s="70">
        <f>SUM(D9:D12)/1000</f>
        <v>251.85973170511303</v>
      </c>
      <c r="E23" s="71">
        <f>(D23-C23)/C23</f>
        <v>-0.004787381529292594</v>
      </c>
      <c r="F23" s="71">
        <f>(D23-B23)/B23</f>
        <v>0.00837385317447494</v>
      </c>
      <c r="G23" s="70">
        <f>SUM(G9:G12)/1000</f>
        <v>247.80992332962637</v>
      </c>
      <c r="H23" s="70">
        <f>SUM(H9:H12)/1000</f>
        <v>231.56468322641604</v>
      </c>
      <c r="I23" s="70">
        <f>SUM(I9:I12)/1000</f>
        <v>241.3852633330717</v>
      </c>
      <c r="J23" s="77">
        <f>(I23-H23)/H23</f>
        <v>0.04240966269046056</v>
      </c>
      <c r="K23" s="78">
        <f>(I23-G23)/G23</f>
        <v>-0.025925757573512773</v>
      </c>
    </row>
    <row r="24" spans="1:11" ht="15.75" customHeight="1">
      <c r="A24" s="72" t="s">
        <v>90</v>
      </c>
      <c r="B24" s="70">
        <f>SUM(B14:B17)/1000</f>
        <v>204.44088897463936</v>
      </c>
      <c r="C24" s="70">
        <f>SUM(C14:C17)/1000</f>
        <v>218.68796982030557</v>
      </c>
      <c r="D24" s="70">
        <f>SUM(D14:D17)/1000</f>
        <v>228.54259211289352</v>
      </c>
      <c r="E24" s="71">
        <f>(D24-C24)/C24</f>
        <v>0.045062480120353327</v>
      </c>
      <c r="F24" s="71">
        <f>(D24-B24)/B24</f>
        <v>0.11789081557576253</v>
      </c>
      <c r="G24" s="70">
        <f>SUM(G14:G17)/1000</f>
        <v>1156.0751382699668</v>
      </c>
      <c r="H24" s="70">
        <f>SUM(H14:H17)/1000</f>
        <v>1625.1667341122338</v>
      </c>
      <c r="I24" s="70">
        <f>SUM(I14:I17)/1000</f>
        <v>1914.5008229858895</v>
      </c>
      <c r="J24" s="77">
        <f>(I24-H24)/H24</f>
        <v>0.17803347976582093</v>
      </c>
      <c r="K24" s="78">
        <f>(I24-G24)/G24</f>
        <v>0.6560349406448485</v>
      </c>
    </row>
    <row r="25" spans="1:11" ht="15.75" customHeight="1">
      <c r="A25" s="72" t="s">
        <v>91</v>
      </c>
      <c r="B25" s="70">
        <f>B13/1000</f>
        <v>176.42638964776995</v>
      </c>
      <c r="C25" s="70">
        <f>C13/1000</f>
        <v>177.67106102608324</v>
      </c>
      <c r="D25" s="70">
        <f>D13/1000</f>
        <v>176.75452164078519</v>
      </c>
      <c r="E25" s="71">
        <f>(D25-C25)/C25</f>
        <v>-0.005158630674038119</v>
      </c>
      <c r="F25" s="71">
        <f>(D25-B25)/B25</f>
        <v>0.0018598804502565592</v>
      </c>
      <c r="G25" s="70">
        <f>G13/1000</f>
        <v>1307.195969533137</v>
      </c>
      <c r="H25" s="70">
        <f>H13/1000</f>
        <v>1308.4717787450736</v>
      </c>
      <c r="I25" s="70">
        <f>I13/1000</f>
        <v>1650.8739923684566</v>
      </c>
      <c r="J25" s="77">
        <f>(I25-H25)/H25</f>
        <v>0.26168100771097513</v>
      </c>
      <c r="K25" s="78">
        <f>(I25-G25)/G25</f>
        <v>0.26291239480952777</v>
      </c>
    </row>
    <row r="26" spans="1:11" ht="15.75" customHeight="1">
      <c r="A26" s="72" t="s">
        <v>92</v>
      </c>
      <c r="B26" s="70">
        <f>SUM(B18:B19)/1000</f>
        <v>44.46141802518013</v>
      </c>
      <c r="C26" s="70">
        <f>SUM(C18:C19)/1000</f>
        <v>48.79867620530805</v>
      </c>
      <c r="D26" s="70">
        <f>SUM(D18:D19)/1000</f>
        <v>50.58716369463953</v>
      </c>
      <c r="E26" s="71">
        <f>(D26-C26)/C26</f>
        <v>0.0366503280090401</v>
      </c>
      <c r="F26" s="71">
        <f>(D26-B26)/B26</f>
        <v>0.1377766598894836</v>
      </c>
      <c r="G26" s="70">
        <f>SUM(G18:G19)/1000</f>
        <v>456.6268493629164</v>
      </c>
      <c r="H26" s="70">
        <f>SUM(H18:H19)/1000</f>
        <v>494.4467582487076</v>
      </c>
      <c r="I26" s="70">
        <f>SUM(I18:I19)/1000</f>
        <v>510.9911143759723</v>
      </c>
      <c r="J26" s="77">
        <f>(I26-H26)/H26</f>
        <v>0.03346033895714781</v>
      </c>
      <c r="K26" s="78">
        <f>(I26-G26)/G26</f>
        <v>0.11905621644654638</v>
      </c>
    </row>
    <row r="41" ht="15.75" customHeight="1">
      <c r="K41" s="73"/>
    </row>
    <row r="64" ht="15.75" customHeight="1">
      <c r="B64" s="138"/>
    </row>
  </sheetData>
  <sheetProtection/>
  <mergeCells count="6">
    <mergeCell ref="A1:K1"/>
    <mergeCell ref="A3:A4"/>
    <mergeCell ref="J3:K3"/>
    <mergeCell ref="B3:D3"/>
    <mergeCell ref="E3:F3"/>
    <mergeCell ref="G3:I3"/>
  </mergeCells>
  <printOptions horizontalCentered="1" verticalCentered="1"/>
  <pageMargins left="0.9448818897637796" right="0.9448818897637796" top="0.7874015748031497" bottom="0.5905511811023623" header="0.5118110236220472" footer="0.31496062992125984"/>
  <pageSetup horizontalDpi="300" verticalDpi="300" orientation="landscape" paperSize="9" scale="93" r:id="rId2"/>
  <headerFooter alignWithMargins="0">
    <oddFooter>&amp;CPage &amp;P of &amp;N</oddFooter>
  </headerFooter>
  <rowBreaks count="1" manualBreakCount="1">
    <brk id="2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Kate</cp:lastModifiedBy>
  <cp:lastPrinted>2002-02-25T12:42:39Z</cp:lastPrinted>
  <dcterms:created xsi:type="dcterms:W3CDTF">2008-01-18T09:42:56Z</dcterms:created>
  <dcterms:modified xsi:type="dcterms:W3CDTF">2012-04-17T06:51:04Z</dcterms:modified>
  <cp:category/>
  <cp:version/>
  <cp:contentType/>
  <cp:contentStatus/>
</cp:coreProperties>
</file>